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120" windowHeight="8880" activeTab="0"/>
  </bookViews>
  <sheets>
    <sheet name="ParkScore" sheetId="1" r:id="rId1"/>
  </sheets>
  <definedNames/>
  <calcPr fullCalcOnLoad="1"/>
</workbook>
</file>

<file path=xl/sharedStrings.xml><?xml version="1.0" encoding="utf-8"?>
<sst xmlns="http://schemas.openxmlformats.org/spreadsheetml/2006/main" count="140" uniqueCount="84">
  <si>
    <t>Acreage</t>
  </si>
  <si>
    <t>Access</t>
  </si>
  <si>
    <t>Service &amp; Investment</t>
  </si>
  <si>
    <t>Scoring</t>
  </si>
  <si>
    <t>City</t>
  </si>
  <si>
    <t>Median Park Size</t>
  </si>
  <si>
    <t>Points/20</t>
  </si>
  <si>
    <t xml:space="preserve">Points/40  </t>
  </si>
  <si>
    <t>Playgrounds per 10,000 Residents</t>
  </si>
  <si>
    <t>Final Score  out of 100 (multiply by 3.3)</t>
  </si>
  <si>
    <t>Park Benches out of 5</t>
  </si>
  <si>
    <t>Park Benches</t>
  </si>
  <si>
    <t>San Francisco</t>
  </si>
  <si>
    <t>XXXXX</t>
  </si>
  <si>
    <t>Boston</t>
  </si>
  <si>
    <t>Washington, DC</t>
  </si>
  <si>
    <t>Sacramento</t>
  </si>
  <si>
    <t>Virginia Beach</t>
  </si>
  <si>
    <t>XXXX</t>
  </si>
  <si>
    <t>Portland</t>
  </si>
  <si>
    <t>Philadelphia</t>
  </si>
  <si>
    <t>San Diego</t>
  </si>
  <si>
    <t>Seattle</t>
  </si>
  <si>
    <t>New York</t>
  </si>
  <si>
    <t>San Jose</t>
  </si>
  <si>
    <t>Albuquerque</t>
  </si>
  <si>
    <t>Denver</t>
  </si>
  <si>
    <t>Chicago</t>
  </si>
  <si>
    <t>Phoenix</t>
  </si>
  <si>
    <t>XXX</t>
  </si>
  <si>
    <t>Baltimore</t>
  </si>
  <si>
    <t>Long Beach</t>
  </si>
  <si>
    <t>Milwaukee</t>
  </si>
  <si>
    <t>Kansas City</t>
  </si>
  <si>
    <t>Austin</t>
  </si>
  <si>
    <t>Dallas</t>
  </si>
  <si>
    <t>Detroit</t>
  </si>
  <si>
    <t>Las Vegas</t>
  </si>
  <si>
    <t>Fort Worth</t>
  </si>
  <si>
    <t>El Paso</t>
  </si>
  <si>
    <t>Los Angeles</t>
  </si>
  <si>
    <t>XX</t>
  </si>
  <si>
    <t>Columbus</t>
  </si>
  <si>
    <t>Atlanta</t>
  </si>
  <si>
    <t>Tucson</t>
  </si>
  <si>
    <t>Memphis</t>
  </si>
  <si>
    <t>X</t>
  </si>
  <si>
    <t>Jacksonville</t>
  </si>
  <si>
    <t>San Antonio</t>
  </si>
  <si>
    <t>Nashville</t>
  </si>
  <si>
    <t>Houston</t>
  </si>
  <si>
    <t>Oklahoma City</t>
  </si>
  <si>
    <t>Indianapolis</t>
  </si>
  <si>
    <t>Louisville</t>
  </si>
  <si>
    <t>Charlotte</t>
  </si>
  <si>
    <t>Mesa</t>
  </si>
  <si>
    <t>Fresno</t>
  </si>
  <si>
    <t>Median</t>
  </si>
  <si>
    <t>9.8%</t>
  </si>
  <si>
    <t>Average</t>
  </si>
  <si>
    <t>Median Doubled</t>
  </si>
  <si>
    <t>N/A</t>
  </si>
  <si>
    <t>Scoring Chart</t>
  </si>
  <si>
    <t>Bracket Size</t>
  </si>
  <si>
    <t>Points</t>
  </si>
  <si>
    <t>From</t>
  </si>
  <si>
    <t>To</t>
  </si>
  <si>
    <t>Category 1</t>
  </si>
  <si>
    <t>Category 2</t>
  </si>
  <si>
    <t>Category 3</t>
  </si>
  <si>
    <t>Category 4</t>
  </si>
  <si>
    <t>Category 5</t>
  </si>
  <si>
    <t>Spending per Resident</t>
  </si>
  <si>
    <t>Park Acres as Percent of City Area</t>
  </si>
  <si>
    <t>Data</t>
  </si>
  <si>
    <t>Percent of Residents within 1/2 Mile of Park</t>
  </si>
  <si>
    <t>Range (2x Median)</t>
  </si>
  <si>
    <t>Total Points / 120</t>
  </si>
  <si>
    <t xml:space="preserve"> Total Points / 100</t>
  </si>
  <si>
    <t>Benches</t>
  </si>
  <si>
    <t>Range</t>
  </si>
  <si>
    <t>Convert</t>
  </si>
  <si>
    <t>Rank</t>
  </si>
  <si>
    <t>ParkScore (TM) Results - 5/23/12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</si>
</sst>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&quot;$&quot;#,##0.00"/>
    <numFmt numFmtId="168" formatCode="0.0000"/>
    <numFmt numFmtId="169" formatCode="0_);\(0\)"/>
    <numFmt numFmtId="170" formatCode="&quot;$&quot;#,##0.0"/>
    <numFmt numFmtId="171" formatCode="&quot;$&quot;#,##0"/>
  </numFmts>
  <fonts count="52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3" fontId="5" fillId="33" borderId="0" xfId="0" applyNumberFormat="1" applyFont="1" applyFill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center" wrapText="1"/>
    </xf>
    <xf numFmtId="164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166" fontId="4" fillId="0" borderId="11" xfId="42" applyNumberFormat="1" applyFont="1" applyFill="1" applyBorder="1" applyAlignment="1">
      <alignment/>
    </xf>
    <xf numFmtId="1" fontId="4" fillId="0" borderId="11" xfId="42" applyNumberFormat="1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5" fillId="37" borderId="11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/>
    </xf>
    <xf numFmtId="169" fontId="5" fillId="38" borderId="11" xfId="0" applyNumberFormat="1" applyFont="1" applyFill="1" applyBorder="1" applyAlignment="1">
      <alignment/>
    </xf>
    <xf numFmtId="168" fontId="4" fillId="37" borderId="11" xfId="0" applyNumberFormat="1" applyFont="1" applyFill="1" applyBorder="1" applyAlignment="1">
      <alignment/>
    </xf>
    <xf numFmtId="169" fontId="5" fillId="37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6" fontId="4" fillId="0" borderId="13" xfId="42" applyNumberFormat="1" applyFont="1" applyFill="1" applyBorder="1" applyAlignment="1">
      <alignment/>
    </xf>
    <xf numFmtId="1" fontId="4" fillId="0" borderId="13" xfId="42" applyNumberFormat="1" applyFont="1" applyFill="1" applyBorder="1" applyAlignment="1">
      <alignment/>
    </xf>
    <xf numFmtId="9" fontId="4" fillId="0" borderId="13" xfId="0" applyNumberFormat="1" applyFont="1" applyFill="1" applyBorder="1" applyAlignment="1">
      <alignment/>
    </xf>
    <xf numFmtId="167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right"/>
    </xf>
    <xf numFmtId="164" fontId="4" fillId="39" borderId="11" xfId="0" applyNumberFormat="1" applyFont="1" applyFill="1" applyBorder="1" applyAlignment="1">
      <alignment/>
    </xf>
    <xf numFmtId="1" fontId="4" fillId="39" borderId="11" xfId="0" applyNumberFormat="1" applyFont="1" applyFill="1" applyBorder="1" applyAlignment="1">
      <alignment/>
    </xf>
    <xf numFmtId="9" fontId="4" fillId="39" borderId="11" xfId="0" applyNumberFormat="1" applyFont="1" applyFill="1" applyBorder="1" applyAlignment="1">
      <alignment/>
    </xf>
    <xf numFmtId="166" fontId="4" fillId="39" borderId="11" xfId="42" applyNumberFormat="1" applyFont="1" applyFill="1" applyBorder="1" applyAlignment="1">
      <alignment/>
    </xf>
    <xf numFmtId="1" fontId="4" fillId="39" borderId="11" xfId="42" applyNumberFormat="1" applyFont="1" applyFill="1" applyBorder="1" applyAlignment="1">
      <alignment/>
    </xf>
    <xf numFmtId="167" fontId="4" fillId="39" borderId="11" xfId="0" applyNumberFormat="1" applyFont="1" applyFill="1" applyBorder="1" applyAlignment="1">
      <alignment/>
    </xf>
    <xf numFmtId="0" fontId="4" fillId="39" borderId="11" xfId="0" applyFont="1" applyFill="1" applyBorder="1" applyAlignment="1">
      <alignment/>
    </xf>
    <xf numFmtId="2" fontId="4" fillId="39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" fontId="5" fillId="39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3" borderId="15" xfId="0" applyFont="1" applyFill="1" applyBorder="1" applyAlignment="1">
      <alignment/>
    </xf>
    <xf numFmtId="164" fontId="4" fillId="39" borderId="13" xfId="0" applyNumberFormat="1" applyFont="1" applyFill="1" applyBorder="1" applyAlignment="1">
      <alignment/>
    </xf>
    <xf numFmtId="165" fontId="4" fillId="39" borderId="13" xfId="0" applyNumberFormat="1" applyFont="1" applyFill="1" applyBorder="1" applyAlignment="1">
      <alignment/>
    </xf>
    <xf numFmtId="9" fontId="4" fillId="39" borderId="0" xfId="0" applyNumberFormat="1" applyFont="1" applyFill="1" applyBorder="1" applyAlignment="1">
      <alignment/>
    </xf>
    <xf numFmtId="167" fontId="4" fillId="39" borderId="13" xfId="0" applyNumberFormat="1" applyFont="1" applyFill="1" applyBorder="1" applyAlignment="1">
      <alignment/>
    </xf>
    <xf numFmtId="164" fontId="5" fillId="33" borderId="15" xfId="0" applyNumberFormat="1" applyFont="1" applyFill="1" applyBorder="1" applyAlignment="1">
      <alignment/>
    </xf>
    <xf numFmtId="164" fontId="5" fillId="39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9" borderId="11" xfId="0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/>
    </xf>
    <xf numFmtId="166" fontId="5" fillId="39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2" fontId="0" fillId="39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0" borderId="11" xfId="42" applyNumberFormat="1" applyFont="1" applyFill="1" applyBorder="1" applyAlignment="1">
      <alignment horizontal="center"/>
    </xf>
    <xf numFmtId="0" fontId="0" fillId="0" borderId="11" xfId="42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35" borderId="11" xfId="0" applyNumberFormat="1" applyFont="1" applyFill="1" applyBorder="1" applyAlignment="1">
      <alignment horizontal="right"/>
    </xf>
    <xf numFmtId="164" fontId="0" fillId="0" borderId="11" xfId="42" applyNumberFormat="1" applyFont="1" applyFill="1" applyBorder="1" applyAlignment="1">
      <alignment horizontal="right"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" fontId="5" fillId="40" borderId="11" xfId="0" applyNumberFormat="1" applyFont="1" applyFill="1" applyBorder="1" applyAlignment="1">
      <alignment/>
    </xf>
    <xf numFmtId="1" fontId="5" fillId="37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64" fontId="0" fillId="39" borderId="16" xfId="0" applyNumberFormat="1" applyFont="1" applyFill="1" applyBorder="1" applyAlignment="1">
      <alignment horizontal="right"/>
    </xf>
    <xf numFmtId="0" fontId="0" fillId="39" borderId="16" xfId="0" applyFont="1" applyFill="1" applyBorder="1" applyAlignment="1">
      <alignment horizontal="right"/>
    </xf>
    <xf numFmtId="2" fontId="0" fillId="39" borderId="16" xfId="0" applyNumberFormat="1" applyFont="1" applyFill="1" applyBorder="1" applyAlignment="1">
      <alignment horizontal="right"/>
    </xf>
    <xf numFmtId="164" fontId="5" fillId="39" borderId="11" xfId="0" applyNumberFormat="1" applyFont="1" applyFill="1" applyBorder="1" applyAlignment="1">
      <alignment horizontal="right"/>
    </xf>
    <xf numFmtId="0" fontId="5" fillId="39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167" fontId="0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1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66" fontId="4" fillId="39" borderId="11" xfId="0" applyNumberFormat="1" applyFont="1" applyFill="1" applyBorder="1" applyAlignment="1">
      <alignment horizontal="right"/>
    </xf>
    <xf numFmtId="168" fontId="4" fillId="39" borderId="11" xfId="0" applyNumberFormat="1" applyFont="1" applyFill="1" applyBorder="1" applyAlignment="1">
      <alignment horizontal="right"/>
    </xf>
    <xf numFmtId="1" fontId="5" fillId="39" borderId="11" xfId="0" applyNumberFormat="1" applyFont="1" applyFill="1" applyBorder="1" applyAlignment="1">
      <alignment horizontal="right"/>
    </xf>
    <xf numFmtId="169" fontId="5" fillId="39" borderId="11" xfId="0" applyNumberFormat="1" applyFont="1" applyFill="1" applyBorder="1" applyAlignment="1">
      <alignment horizontal="right"/>
    </xf>
    <xf numFmtId="164" fontId="4" fillId="37" borderId="1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0" fontId="9" fillId="42" borderId="11" xfId="0" applyFont="1" applyFill="1" applyBorder="1" applyAlignment="1">
      <alignment/>
    </xf>
    <xf numFmtId="0" fontId="9" fillId="43" borderId="11" xfId="0" applyFont="1" applyFill="1" applyBorder="1" applyAlignment="1">
      <alignment/>
    </xf>
    <xf numFmtId="0" fontId="9" fillId="44" borderId="11" xfId="0" applyFont="1" applyFill="1" applyBorder="1" applyAlignment="1">
      <alignment/>
    </xf>
    <xf numFmtId="0" fontId="9" fillId="45" borderId="11" xfId="0" applyFont="1" applyFill="1" applyBorder="1" applyAlignment="1">
      <alignment/>
    </xf>
    <xf numFmtId="0" fontId="9" fillId="46" borderId="11" xfId="0" applyFont="1" applyFill="1" applyBorder="1" applyAlignment="1">
      <alignment/>
    </xf>
    <xf numFmtId="1" fontId="4" fillId="45" borderId="11" xfId="0" applyNumberFormat="1" applyFont="1" applyFill="1" applyBorder="1" applyAlignment="1">
      <alignment/>
    </xf>
    <xf numFmtId="168" fontId="4" fillId="45" borderId="11" xfId="0" applyNumberFormat="1" applyFont="1" applyFill="1" applyBorder="1" applyAlignment="1">
      <alignment/>
    </xf>
    <xf numFmtId="1" fontId="5" fillId="45" borderId="11" xfId="0" applyNumberFormat="1" applyFont="1" applyFill="1" applyBorder="1" applyAlignment="1">
      <alignment/>
    </xf>
    <xf numFmtId="169" fontId="5" fillId="45" borderId="11" xfId="0" applyNumberFormat="1" applyFont="1" applyFill="1" applyBorder="1" applyAlignment="1">
      <alignment/>
    </xf>
    <xf numFmtId="0" fontId="5" fillId="45" borderId="11" xfId="0" applyFont="1" applyFill="1" applyBorder="1" applyAlignment="1">
      <alignment horizontal="center"/>
    </xf>
    <xf numFmtId="164" fontId="4" fillId="45" borderId="11" xfId="0" applyNumberFormat="1" applyFont="1" applyFill="1" applyBorder="1" applyAlignment="1">
      <alignment horizontal="right"/>
    </xf>
    <xf numFmtId="1" fontId="4" fillId="38" borderId="11" xfId="0" applyNumberFormat="1" applyFont="1" applyFill="1" applyBorder="1" applyAlignment="1">
      <alignment/>
    </xf>
    <xf numFmtId="168" fontId="4" fillId="38" borderId="11" xfId="0" applyNumberFormat="1" applyFont="1" applyFill="1" applyBorder="1" applyAlignment="1">
      <alignment/>
    </xf>
    <xf numFmtId="1" fontId="5" fillId="38" borderId="11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center"/>
    </xf>
    <xf numFmtId="164" fontId="4" fillId="38" borderId="11" xfId="0" applyNumberFormat="1" applyFont="1" applyFill="1" applyBorder="1" applyAlignment="1">
      <alignment horizontal="right"/>
    </xf>
    <xf numFmtId="1" fontId="4" fillId="40" borderId="11" xfId="0" applyNumberFormat="1" applyFont="1" applyFill="1" applyBorder="1" applyAlignment="1">
      <alignment/>
    </xf>
    <xf numFmtId="168" fontId="4" fillId="40" borderId="11" xfId="0" applyNumberFormat="1" applyFont="1" applyFill="1" applyBorder="1" applyAlignment="1">
      <alignment/>
    </xf>
    <xf numFmtId="169" fontId="5" fillId="40" borderId="11" xfId="0" applyNumberFormat="1" applyFont="1" applyFill="1" applyBorder="1" applyAlignment="1">
      <alignment/>
    </xf>
    <xf numFmtId="0" fontId="5" fillId="40" borderId="11" xfId="0" applyFont="1" applyFill="1" applyBorder="1" applyAlignment="1">
      <alignment horizontal="center"/>
    </xf>
    <xf numFmtId="164" fontId="4" fillId="40" borderId="11" xfId="0" applyNumberFormat="1" applyFont="1" applyFill="1" applyBorder="1" applyAlignment="1">
      <alignment horizontal="right"/>
    </xf>
    <xf numFmtId="1" fontId="4" fillId="37" borderId="11" xfId="0" applyNumberFormat="1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169" fontId="5" fillId="34" borderId="11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 horizontal="right"/>
    </xf>
    <xf numFmtId="1" fontId="4" fillId="41" borderId="11" xfId="0" applyNumberFormat="1" applyFont="1" applyFill="1" applyBorder="1" applyAlignment="1">
      <alignment/>
    </xf>
    <xf numFmtId="168" fontId="4" fillId="41" borderId="11" xfId="0" applyNumberFormat="1" applyFont="1" applyFill="1" applyBorder="1" applyAlignment="1">
      <alignment/>
    </xf>
    <xf numFmtId="1" fontId="5" fillId="41" borderId="11" xfId="0" applyNumberFormat="1" applyFont="1" applyFill="1" applyBorder="1" applyAlignment="1">
      <alignment/>
    </xf>
    <xf numFmtId="169" fontId="5" fillId="41" borderId="11" xfId="0" applyNumberFormat="1" applyFont="1" applyFill="1" applyBorder="1" applyAlignment="1">
      <alignment/>
    </xf>
    <xf numFmtId="0" fontId="5" fillId="41" borderId="11" xfId="0" applyFont="1" applyFill="1" applyBorder="1" applyAlignment="1">
      <alignment horizontal="center"/>
    </xf>
    <xf numFmtId="164" fontId="4" fillId="41" borderId="11" xfId="0" applyNumberFormat="1" applyFont="1" applyFill="1" applyBorder="1" applyAlignment="1">
      <alignment horizontal="right"/>
    </xf>
    <xf numFmtId="1" fontId="4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/>
    </xf>
    <xf numFmtId="1" fontId="5" fillId="43" borderId="11" xfId="0" applyNumberFormat="1" applyFont="1" applyFill="1" applyBorder="1" applyAlignment="1">
      <alignment/>
    </xf>
    <xf numFmtId="169" fontId="5" fillId="43" borderId="11" xfId="0" applyNumberFormat="1" applyFont="1" applyFill="1" applyBorder="1" applyAlignment="1">
      <alignment/>
    </xf>
    <xf numFmtId="0" fontId="5" fillId="43" borderId="11" xfId="0" applyFont="1" applyFill="1" applyBorder="1" applyAlignment="1">
      <alignment horizontal="center"/>
    </xf>
    <xf numFmtId="164" fontId="4" fillId="43" borderId="11" xfId="0" applyNumberFormat="1" applyFont="1" applyFill="1" applyBorder="1" applyAlignment="1">
      <alignment horizontal="right"/>
    </xf>
    <xf numFmtId="1" fontId="4" fillId="42" borderId="11" xfId="0" applyNumberFormat="1" applyFont="1" applyFill="1" applyBorder="1" applyAlignment="1">
      <alignment/>
    </xf>
    <xf numFmtId="168" fontId="4" fillId="42" borderId="11" xfId="0" applyNumberFormat="1" applyFont="1" applyFill="1" applyBorder="1" applyAlignment="1">
      <alignment/>
    </xf>
    <xf numFmtId="1" fontId="5" fillId="42" borderId="11" xfId="0" applyNumberFormat="1" applyFont="1" applyFill="1" applyBorder="1" applyAlignment="1">
      <alignment/>
    </xf>
    <xf numFmtId="169" fontId="5" fillId="42" borderId="11" xfId="0" applyNumberFormat="1" applyFont="1" applyFill="1" applyBorder="1" applyAlignment="1">
      <alignment/>
    </xf>
    <xf numFmtId="0" fontId="5" fillId="42" borderId="11" xfId="0" applyFont="1" applyFill="1" applyBorder="1" applyAlignment="1">
      <alignment horizontal="center"/>
    </xf>
    <xf numFmtId="164" fontId="4" fillId="42" borderId="11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165" fontId="7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4" fontId="4" fillId="47" borderId="11" xfId="0" applyNumberFormat="1" applyFont="1" applyFill="1" applyBorder="1" applyAlignment="1">
      <alignment horizontal="right"/>
    </xf>
    <xf numFmtId="2" fontId="0" fillId="47" borderId="13" xfId="0" applyNumberFormat="1" applyFont="1" applyFill="1" applyBorder="1" applyAlignment="1">
      <alignment/>
    </xf>
    <xf numFmtId="165" fontId="4" fillId="39" borderId="11" xfId="0" applyNumberFormat="1" applyFont="1" applyFill="1" applyBorder="1" applyAlignment="1">
      <alignment/>
    </xf>
    <xf numFmtId="164" fontId="5" fillId="45" borderId="11" xfId="0" applyNumberFormat="1" applyFont="1" applyFill="1" applyBorder="1" applyAlignment="1">
      <alignment horizontal="right"/>
    </xf>
    <xf numFmtId="164" fontId="5" fillId="38" borderId="11" xfId="0" applyNumberFormat="1" applyFont="1" applyFill="1" applyBorder="1" applyAlignment="1">
      <alignment horizontal="right"/>
    </xf>
    <xf numFmtId="164" fontId="5" fillId="40" borderId="11" xfId="0" applyNumberFormat="1" applyFont="1" applyFill="1" applyBorder="1" applyAlignment="1">
      <alignment horizontal="right"/>
    </xf>
    <xf numFmtId="164" fontId="5" fillId="37" borderId="11" xfId="0" applyNumberFormat="1" applyFont="1" applyFill="1" applyBorder="1" applyAlignment="1">
      <alignment horizontal="right"/>
    </xf>
    <xf numFmtId="164" fontId="5" fillId="34" borderId="11" xfId="0" applyNumberFormat="1" applyFont="1" applyFill="1" applyBorder="1" applyAlignment="1">
      <alignment horizontal="right"/>
    </xf>
    <xf numFmtId="164" fontId="5" fillId="41" borderId="11" xfId="0" applyNumberFormat="1" applyFont="1" applyFill="1" applyBorder="1" applyAlignment="1">
      <alignment horizontal="right"/>
    </xf>
    <xf numFmtId="164" fontId="5" fillId="42" borderId="11" xfId="0" applyNumberFormat="1" applyFont="1" applyFill="1" applyBorder="1" applyAlignment="1">
      <alignment horizontal="right"/>
    </xf>
    <xf numFmtId="164" fontId="5" fillId="43" borderId="11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1" fontId="4" fillId="48" borderId="11" xfId="0" applyNumberFormat="1" applyFont="1" applyFill="1" applyBorder="1" applyAlignment="1">
      <alignment/>
    </xf>
    <xf numFmtId="168" fontId="4" fillId="48" borderId="11" xfId="0" applyNumberFormat="1" applyFont="1" applyFill="1" applyBorder="1" applyAlignment="1">
      <alignment/>
    </xf>
    <xf numFmtId="1" fontId="5" fillId="48" borderId="11" xfId="0" applyNumberFormat="1" applyFont="1" applyFill="1" applyBorder="1" applyAlignment="1">
      <alignment/>
    </xf>
    <xf numFmtId="169" fontId="5" fillId="48" borderId="11" xfId="0" applyNumberFormat="1" applyFont="1" applyFill="1" applyBorder="1" applyAlignment="1">
      <alignment/>
    </xf>
    <xf numFmtId="0" fontId="5" fillId="48" borderId="11" xfId="0" applyFont="1" applyFill="1" applyBorder="1" applyAlignment="1">
      <alignment horizontal="center"/>
    </xf>
    <xf numFmtId="164" fontId="4" fillId="48" borderId="11" xfId="0" applyNumberFormat="1" applyFont="1" applyFill="1" applyBorder="1" applyAlignment="1">
      <alignment horizontal="right"/>
    </xf>
    <xf numFmtId="164" fontId="5" fillId="48" borderId="11" xfId="0" applyNumberFormat="1" applyFont="1" applyFill="1" applyBorder="1" applyAlignment="1">
      <alignment horizontal="right"/>
    </xf>
    <xf numFmtId="0" fontId="9" fillId="48" borderId="11" xfId="0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4" fillId="37" borderId="14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2" fontId="0" fillId="47" borderId="13" xfId="0" applyNumberFormat="1" applyFont="1" applyFill="1" applyBorder="1" applyAlignment="1">
      <alignment horizontal="center"/>
    </xf>
    <xf numFmtId="2" fontId="0" fillId="47" borderId="17" xfId="0" applyNumberFormat="1" applyFont="1" applyFill="1" applyBorder="1" applyAlignment="1">
      <alignment horizontal="center"/>
    </xf>
    <xf numFmtId="2" fontId="0" fillId="47" borderId="16" xfId="0" applyNumberFormat="1" applyFont="1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47" borderId="16" xfId="0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2"/>
  <sheetViews>
    <sheetView tabSelected="1" zoomScale="68" zoomScaleNormal="68" zoomScalePageLayoutView="0" workbookViewId="0" topLeftCell="A1">
      <selection activeCell="AJ5" sqref="AJ5"/>
    </sheetView>
  </sheetViews>
  <sheetFormatPr defaultColWidth="9.140625" defaultRowHeight="12.75"/>
  <cols>
    <col min="1" max="1" width="6.7109375" style="1" customWidth="1"/>
    <col min="2" max="2" width="16.7109375" style="131" customWidth="1"/>
    <col min="3" max="3" width="0.85546875" style="1" customWidth="1"/>
    <col min="4" max="4" width="11.57421875" style="74" customWidth="1"/>
    <col min="5" max="5" width="12.8515625" style="25" customWidth="1"/>
    <col min="6" max="6" width="8.8515625" style="25" hidden="1" customWidth="1"/>
    <col min="7" max="7" width="1.7109375" style="25" customWidth="1"/>
    <col min="8" max="8" width="11.28125" style="1" customWidth="1"/>
    <col min="9" max="9" width="10.8515625" style="1" hidden="1" customWidth="1"/>
    <col min="10" max="10" width="11.28125" style="1" hidden="1" customWidth="1"/>
    <col min="11" max="11" width="12.57421875" style="1" customWidth="1"/>
    <col min="12" max="12" width="1.57421875" style="1" customWidth="1"/>
    <col min="13" max="13" width="11.28125" style="1" customWidth="1"/>
    <col min="14" max="14" width="13.00390625" style="1" hidden="1" customWidth="1"/>
    <col min="15" max="15" width="12.8515625" style="121" customWidth="1"/>
    <col min="16" max="16" width="4.8515625" style="121" hidden="1" customWidth="1"/>
    <col min="17" max="17" width="1.57421875" style="121" customWidth="1"/>
    <col min="18" max="18" width="11.28125" style="130" customWidth="1"/>
    <col min="19" max="19" width="12.28125" style="1" customWidth="1"/>
    <col min="20" max="20" width="5.8515625" style="1" hidden="1" customWidth="1"/>
    <col min="21" max="21" width="1.57421875" style="1" customWidth="1"/>
    <col min="22" max="22" width="11.421875" style="1" customWidth="1"/>
    <col min="23" max="23" width="12.140625" style="1" customWidth="1"/>
    <col min="24" max="24" width="0.71875" style="1" customWidth="1"/>
    <col min="25" max="25" width="9.57421875" style="1" customWidth="1"/>
    <col min="26" max="26" width="10.140625" style="1" hidden="1" customWidth="1"/>
    <col min="27" max="27" width="7.421875" style="88" hidden="1" customWidth="1"/>
    <col min="28" max="28" width="7.421875" style="1" hidden="1" customWidth="1"/>
    <col min="29" max="29" width="11.140625" style="1" hidden="1" customWidth="1"/>
    <col min="30" max="32" width="10.140625" style="1" hidden="1" customWidth="1"/>
    <col min="33" max="33" width="9.421875" style="1" customWidth="1"/>
    <col min="34" max="34" width="10.421875" style="1" customWidth="1"/>
    <col min="35" max="35" width="12.8515625" style="1" customWidth="1"/>
    <col min="36" max="16384" width="9.140625" style="1" customWidth="1"/>
  </cols>
  <sheetData>
    <row r="1" spans="2:34" ht="36.75" customHeight="1">
      <c r="B1" s="286" t="s">
        <v>83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</row>
    <row r="2" spans="1:34" ht="22.5" customHeight="1">
      <c r="A2" s="282"/>
      <c r="B2" s="283"/>
      <c r="C2" s="2"/>
      <c r="D2" s="273" t="s">
        <v>0</v>
      </c>
      <c r="E2" s="274"/>
      <c r="F2" s="274"/>
      <c r="G2" s="275"/>
      <c r="H2" s="274"/>
      <c r="I2" s="274"/>
      <c r="J2" s="274"/>
      <c r="K2" s="276"/>
      <c r="L2" s="165"/>
      <c r="M2" s="261" t="s">
        <v>1</v>
      </c>
      <c r="N2" s="262"/>
      <c r="O2" s="263"/>
      <c r="P2" s="4"/>
      <c r="Q2" s="165"/>
      <c r="R2" s="264" t="s">
        <v>2</v>
      </c>
      <c r="S2" s="265"/>
      <c r="T2" s="265"/>
      <c r="U2" s="266"/>
      <c r="V2" s="265"/>
      <c r="W2" s="267"/>
      <c r="X2" s="6"/>
      <c r="Y2" s="254"/>
      <c r="Z2" s="255"/>
      <c r="AA2" s="255"/>
      <c r="AB2" s="255"/>
      <c r="AC2" s="255"/>
      <c r="AD2" s="255"/>
      <c r="AE2" s="255"/>
      <c r="AF2" s="255"/>
      <c r="AG2" s="255"/>
      <c r="AH2" s="256"/>
    </row>
    <row r="3" spans="1:34" ht="18" customHeight="1">
      <c r="A3" s="284"/>
      <c r="B3" s="285"/>
      <c r="C3" s="2"/>
      <c r="D3" s="290" t="s">
        <v>67</v>
      </c>
      <c r="E3" s="291"/>
      <c r="F3" s="3"/>
      <c r="G3" s="165"/>
      <c r="H3" s="290" t="s">
        <v>68</v>
      </c>
      <c r="I3" s="292"/>
      <c r="J3" s="292"/>
      <c r="K3" s="291"/>
      <c r="L3" s="162"/>
      <c r="M3" s="277" t="s">
        <v>69</v>
      </c>
      <c r="N3" s="278"/>
      <c r="O3" s="279"/>
      <c r="P3" s="4"/>
      <c r="Q3" s="162"/>
      <c r="R3" s="293" t="s">
        <v>70</v>
      </c>
      <c r="S3" s="294"/>
      <c r="T3" s="5"/>
      <c r="U3" s="165"/>
      <c r="V3" s="295" t="s">
        <v>71</v>
      </c>
      <c r="W3" s="294"/>
      <c r="X3" s="6"/>
      <c r="Y3" s="257"/>
      <c r="Z3" s="258"/>
      <c r="AA3" s="258"/>
      <c r="AB3" s="258"/>
      <c r="AC3" s="258"/>
      <c r="AD3" s="258"/>
      <c r="AE3" s="258"/>
      <c r="AF3" s="258"/>
      <c r="AG3" s="258"/>
      <c r="AH3" s="259"/>
    </row>
    <row r="4" spans="1:34" s="9" customFormat="1" ht="44.25" customHeight="1">
      <c r="A4" s="280"/>
      <c r="B4" s="281"/>
      <c r="C4" s="7"/>
      <c r="D4" s="260" t="s">
        <v>5</v>
      </c>
      <c r="E4" s="260"/>
      <c r="F4" s="132"/>
      <c r="G4" s="162"/>
      <c r="H4" s="260" t="s">
        <v>73</v>
      </c>
      <c r="I4" s="260"/>
      <c r="J4" s="260"/>
      <c r="K4" s="260"/>
      <c r="L4" s="162"/>
      <c r="M4" s="260" t="s">
        <v>75</v>
      </c>
      <c r="N4" s="260"/>
      <c r="O4" s="260"/>
      <c r="P4" s="132"/>
      <c r="Q4" s="162"/>
      <c r="R4" s="260" t="s">
        <v>72</v>
      </c>
      <c r="S4" s="260"/>
      <c r="T4" s="132"/>
      <c r="U4" s="162"/>
      <c r="V4" s="260" t="s">
        <v>8</v>
      </c>
      <c r="W4" s="260"/>
      <c r="X4" s="8"/>
      <c r="Y4" s="251" t="s">
        <v>3</v>
      </c>
      <c r="Z4" s="252"/>
      <c r="AA4" s="252"/>
      <c r="AB4" s="252"/>
      <c r="AC4" s="252"/>
      <c r="AD4" s="252"/>
      <c r="AE4" s="252"/>
      <c r="AF4" s="252"/>
      <c r="AG4" s="252"/>
      <c r="AH4" s="253"/>
    </row>
    <row r="5" spans="1:34" ht="44.25" customHeight="1">
      <c r="A5" s="241" t="s">
        <v>82</v>
      </c>
      <c r="B5" s="233" t="s">
        <v>4</v>
      </c>
      <c r="C5" s="10"/>
      <c r="D5" s="149" t="s">
        <v>74</v>
      </c>
      <c r="E5" s="150" t="s">
        <v>6</v>
      </c>
      <c r="F5" s="11"/>
      <c r="G5" s="162"/>
      <c r="H5" s="150" t="s">
        <v>74</v>
      </c>
      <c r="I5" s="26"/>
      <c r="J5" s="26"/>
      <c r="K5" s="26" t="s">
        <v>6</v>
      </c>
      <c r="L5" s="162"/>
      <c r="M5" s="26" t="s">
        <v>74</v>
      </c>
      <c r="N5" s="26"/>
      <c r="O5" s="151" t="s">
        <v>7</v>
      </c>
      <c r="P5" s="13"/>
      <c r="Q5" s="162"/>
      <c r="R5" s="149" t="s">
        <v>74</v>
      </c>
      <c r="S5" s="151" t="s">
        <v>6</v>
      </c>
      <c r="T5" s="12"/>
      <c r="U5" s="162"/>
      <c r="V5" s="151" t="s">
        <v>74</v>
      </c>
      <c r="W5" s="151" t="s">
        <v>6</v>
      </c>
      <c r="X5" s="14"/>
      <c r="Y5" s="152" t="s">
        <v>77</v>
      </c>
      <c r="Z5" s="153"/>
      <c r="AA5" s="154" t="s">
        <v>9</v>
      </c>
      <c r="AB5" s="155"/>
      <c r="AC5" s="133" t="s">
        <v>10</v>
      </c>
      <c r="AD5" s="156" t="s">
        <v>78</v>
      </c>
      <c r="AE5" s="156" t="s">
        <v>81</v>
      </c>
      <c r="AF5" s="156"/>
      <c r="AG5" s="156" t="s">
        <v>78</v>
      </c>
      <c r="AH5" s="156" t="s">
        <v>11</v>
      </c>
    </row>
    <row r="6" spans="1:34" ht="15">
      <c r="A6" s="241">
        <v>1</v>
      </c>
      <c r="B6" s="234" t="s">
        <v>12</v>
      </c>
      <c r="C6" s="49"/>
      <c r="D6" s="15">
        <v>1.97</v>
      </c>
      <c r="E6" s="16">
        <v>4</v>
      </c>
      <c r="F6" s="16"/>
      <c r="G6" s="217"/>
      <c r="H6" s="218">
        <v>0.179</v>
      </c>
      <c r="I6" s="17" t="e">
        <v>#REF!</v>
      </c>
      <c r="J6" s="18">
        <v>325040</v>
      </c>
      <c r="K6" s="19">
        <v>19</v>
      </c>
      <c r="L6" s="217"/>
      <c r="M6" s="20">
        <v>0.98</v>
      </c>
      <c r="N6" s="18">
        <v>336321</v>
      </c>
      <c r="O6" s="19">
        <v>40</v>
      </c>
      <c r="P6" s="18"/>
      <c r="Q6" s="217"/>
      <c r="R6" s="21">
        <v>291.66</v>
      </c>
      <c r="S6" s="22">
        <v>20</v>
      </c>
      <c r="T6" s="22"/>
      <c r="U6" s="217"/>
      <c r="V6" s="23">
        <v>1.78</v>
      </c>
      <c r="W6" s="22">
        <v>6</v>
      </c>
      <c r="X6" s="24"/>
      <c r="Y6" s="176">
        <f>(E6+K6+(O6)+S6+W6)</f>
        <v>89</v>
      </c>
      <c r="Z6" s="177">
        <v>2.8571</v>
      </c>
      <c r="AA6" s="178">
        <v>79.9999992</v>
      </c>
      <c r="AB6" s="179">
        <v>2.8571000000000026</v>
      </c>
      <c r="AC6" s="180" t="s">
        <v>13</v>
      </c>
      <c r="AD6" s="181">
        <f>Y6*0.833</f>
        <v>74.137</v>
      </c>
      <c r="AE6" s="181">
        <f aca="true" t="shared" si="0" ref="AE6:AE45">Y6*0.83333</f>
        <v>74.16637</v>
      </c>
      <c r="AF6" s="181">
        <f aca="true" t="shared" si="1" ref="AF6:AF45">Y6*0.83333</f>
        <v>74.16637</v>
      </c>
      <c r="AG6" s="181">
        <v>74</v>
      </c>
      <c r="AH6" s="223">
        <v>4.5</v>
      </c>
    </row>
    <row r="7" spans="1:34" ht="15">
      <c r="A7" s="241">
        <v>2</v>
      </c>
      <c r="B7" s="235" t="s">
        <v>16</v>
      </c>
      <c r="C7" s="49"/>
      <c r="D7" s="15">
        <v>5.7</v>
      </c>
      <c r="E7" s="16">
        <v>12</v>
      </c>
      <c r="F7" s="16"/>
      <c r="G7" s="217"/>
      <c r="H7" s="218">
        <v>0.081</v>
      </c>
      <c r="I7" s="17" t="e">
        <v>#REF!</v>
      </c>
      <c r="J7" s="18">
        <v>56266</v>
      </c>
      <c r="K7" s="19">
        <v>8</v>
      </c>
      <c r="L7" s="217"/>
      <c r="M7" s="20">
        <v>0.77</v>
      </c>
      <c r="N7" s="18">
        <v>69687</v>
      </c>
      <c r="O7" s="19">
        <v>30</v>
      </c>
      <c r="P7" s="18"/>
      <c r="Q7" s="217"/>
      <c r="R7" s="21">
        <v>156.62</v>
      </c>
      <c r="S7" s="22">
        <v>18</v>
      </c>
      <c r="T7" s="22"/>
      <c r="U7" s="217"/>
      <c r="V7" s="23">
        <v>3.88</v>
      </c>
      <c r="W7" s="22">
        <v>20</v>
      </c>
      <c r="X7" s="24"/>
      <c r="Y7" s="176">
        <f aca="true" t="shared" si="2" ref="Y7:Y45">(E7+K7+(O7)+S7+W7)</f>
        <v>88</v>
      </c>
      <c r="Z7" s="177">
        <v>2.8571</v>
      </c>
      <c r="AA7" s="178">
        <v>76.6666659</v>
      </c>
      <c r="AB7" s="179">
        <v>0</v>
      </c>
      <c r="AC7" s="180" t="s">
        <v>13</v>
      </c>
      <c r="AD7" s="181">
        <f>Y7*0.8333333</f>
        <v>73.33333040000001</v>
      </c>
      <c r="AE7" s="181">
        <f t="shared" si="0"/>
        <v>73.33304</v>
      </c>
      <c r="AF7" s="181">
        <f t="shared" si="1"/>
        <v>73.33304</v>
      </c>
      <c r="AG7" s="181">
        <v>73.5</v>
      </c>
      <c r="AH7" s="223">
        <v>4.5</v>
      </c>
    </row>
    <row r="8" spans="1:34" s="25" customFormat="1" ht="15">
      <c r="A8" s="242">
        <v>3</v>
      </c>
      <c r="B8" s="235" t="s">
        <v>23</v>
      </c>
      <c r="C8" s="49"/>
      <c r="D8" s="15">
        <v>1.1</v>
      </c>
      <c r="E8" s="16">
        <v>2</v>
      </c>
      <c r="F8" s="16"/>
      <c r="G8" s="217"/>
      <c r="H8" s="218">
        <v>0.196</v>
      </c>
      <c r="I8" s="17"/>
      <c r="J8" s="18"/>
      <c r="K8" s="19">
        <v>20</v>
      </c>
      <c r="L8" s="217"/>
      <c r="M8" s="20">
        <v>0.96</v>
      </c>
      <c r="N8" s="18"/>
      <c r="O8" s="19">
        <v>40</v>
      </c>
      <c r="P8" s="18"/>
      <c r="Q8" s="217"/>
      <c r="R8" s="21">
        <v>152.39149571471071</v>
      </c>
      <c r="S8" s="22">
        <v>17</v>
      </c>
      <c r="T8" s="22"/>
      <c r="U8" s="217"/>
      <c r="V8" s="23">
        <v>2.05</v>
      </c>
      <c r="W8" s="22">
        <v>8</v>
      </c>
      <c r="X8" s="24"/>
      <c r="Y8" s="243">
        <f t="shared" si="2"/>
        <v>87</v>
      </c>
      <c r="Z8" s="244"/>
      <c r="AA8" s="245">
        <v>73.3333326</v>
      </c>
      <c r="AB8" s="246"/>
      <c r="AC8" s="247" t="s">
        <v>18</v>
      </c>
      <c r="AD8" s="248">
        <f aca="true" t="shared" si="3" ref="AD8:AD45">Y8*0.833</f>
        <v>72.471</v>
      </c>
      <c r="AE8" s="248">
        <f t="shared" si="0"/>
        <v>72.49971000000001</v>
      </c>
      <c r="AF8" s="248">
        <f t="shared" si="1"/>
        <v>72.49971000000001</v>
      </c>
      <c r="AG8" s="248">
        <f>Y8*0.833333</f>
        <v>72.499971</v>
      </c>
      <c r="AH8" s="249">
        <v>4</v>
      </c>
    </row>
    <row r="9" spans="1:34" s="25" customFormat="1" ht="15">
      <c r="A9" s="242">
        <v>3</v>
      </c>
      <c r="B9" s="235" t="s">
        <v>14</v>
      </c>
      <c r="C9" s="49"/>
      <c r="D9" s="15">
        <v>1.3</v>
      </c>
      <c r="E9" s="16">
        <v>2</v>
      </c>
      <c r="F9" s="16"/>
      <c r="G9" s="217"/>
      <c r="H9" s="218">
        <v>0.158</v>
      </c>
      <c r="I9" s="17"/>
      <c r="J9" s="18"/>
      <c r="K9" s="19">
        <v>17</v>
      </c>
      <c r="L9" s="217"/>
      <c r="M9" s="20">
        <v>0.97</v>
      </c>
      <c r="N9" s="18"/>
      <c r="O9" s="19">
        <v>40</v>
      </c>
      <c r="P9" s="18"/>
      <c r="Q9" s="217"/>
      <c r="R9" s="21">
        <v>105.70177264770892</v>
      </c>
      <c r="S9" s="22">
        <v>11</v>
      </c>
      <c r="T9" s="22"/>
      <c r="U9" s="217"/>
      <c r="V9" s="23">
        <v>3.44</v>
      </c>
      <c r="W9" s="22">
        <v>17</v>
      </c>
      <c r="X9" s="24"/>
      <c r="Y9" s="243">
        <f t="shared" si="2"/>
        <v>87</v>
      </c>
      <c r="Z9" s="244"/>
      <c r="AA9" s="245">
        <v>76.6666659</v>
      </c>
      <c r="AB9" s="246"/>
      <c r="AC9" s="247" t="s">
        <v>13</v>
      </c>
      <c r="AD9" s="248">
        <f t="shared" si="3"/>
        <v>72.471</v>
      </c>
      <c r="AE9" s="248">
        <f t="shared" si="0"/>
        <v>72.49971000000001</v>
      </c>
      <c r="AF9" s="248">
        <f t="shared" si="1"/>
        <v>72.49971000000001</v>
      </c>
      <c r="AG9" s="248">
        <f>Y9*0.83333</f>
        <v>72.49971000000001</v>
      </c>
      <c r="AH9" s="249">
        <v>4</v>
      </c>
    </row>
    <row r="10" spans="1:34" s="25" customFormat="1" ht="15">
      <c r="A10" s="242">
        <v>5</v>
      </c>
      <c r="B10" s="235" t="s">
        <v>15</v>
      </c>
      <c r="C10" s="49"/>
      <c r="D10" s="15">
        <v>0.7</v>
      </c>
      <c r="E10" s="16">
        <v>1</v>
      </c>
      <c r="F10" s="16"/>
      <c r="G10" s="217"/>
      <c r="H10" s="218">
        <v>0.191</v>
      </c>
      <c r="I10" s="17"/>
      <c r="J10" s="18"/>
      <c r="K10" s="19">
        <v>20</v>
      </c>
      <c r="L10" s="217"/>
      <c r="M10" s="20">
        <v>0.96</v>
      </c>
      <c r="N10" s="18"/>
      <c r="O10" s="19">
        <v>40</v>
      </c>
      <c r="P10" s="18"/>
      <c r="Q10" s="217"/>
      <c r="R10" s="21">
        <v>303.45226887838606</v>
      </c>
      <c r="S10" s="22">
        <v>20</v>
      </c>
      <c r="T10" s="22"/>
      <c r="U10" s="217"/>
      <c r="V10" s="23">
        <v>1.68</v>
      </c>
      <c r="W10" s="22">
        <v>5</v>
      </c>
      <c r="X10" s="24"/>
      <c r="Y10" s="243">
        <f t="shared" si="2"/>
        <v>86</v>
      </c>
      <c r="Z10" s="244"/>
      <c r="AA10" s="245">
        <v>79.9999992</v>
      </c>
      <c r="AB10" s="246"/>
      <c r="AC10" s="247" t="s">
        <v>13</v>
      </c>
      <c r="AD10" s="248">
        <f t="shared" si="3"/>
        <v>71.63799999999999</v>
      </c>
      <c r="AE10" s="248">
        <f t="shared" si="0"/>
        <v>71.66638</v>
      </c>
      <c r="AF10" s="248">
        <f t="shared" si="1"/>
        <v>71.66638</v>
      </c>
      <c r="AG10" s="248">
        <v>71.5</v>
      </c>
      <c r="AH10" s="249">
        <v>4</v>
      </c>
    </row>
    <row r="11" spans="1:34" ht="15">
      <c r="A11" s="241">
        <v>6</v>
      </c>
      <c r="B11" s="235" t="s">
        <v>19</v>
      </c>
      <c r="C11" s="49"/>
      <c r="D11" s="15">
        <v>4.8</v>
      </c>
      <c r="E11" s="16">
        <v>10</v>
      </c>
      <c r="F11" s="16"/>
      <c r="G11" s="217"/>
      <c r="H11" s="218">
        <v>0.162</v>
      </c>
      <c r="I11" s="17"/>
      <c r="J11" s="18"/>
      <c r="K11" s="19">
        <v>17</v>
      </c>
      <c r="L11" s="217"/>
      <c r="M11" s="20">
        <v>0.78</v>
      </c>
      <c r="N11" s="18">
        <v>262833</v>
      </c>
      <c r="O11" s="19">
        <v>30</v>
      </c>
      <c r="P11" s="18"/>
      <c r="Q11" s="217"/>
      <c r="R11" s="21">
        <v>162.45</v>
      </c>
      <c r="S11" s="22">
        <v>18</v>
      </c>
      <c r="T11" s="22"/>
      <c r="U11" s="217"/>
      <c r="V11" s="23">
        <v>2.12</v>
      </c>
      <c r="W11" s="22">
        <v>8</v>
      </c>
      <c r="X11" s="24"/>
      <c r="Y11" s="243">
        <f t="shared" si="2"/>
        <v>83</v>
      </c>
      <c r="Z11" s="244">
        <v>2.8571</v>
      </c>
      <c r="AA11" s="245">
        <v>79.9999992</v>
      </c>
      <c r="AB11" s="246">
        <v>5.714200000000005</v>
      </c>
      <c r="AC11" s="247" t="s">
        <v>13</v>
      </c>
      <c r="AD11" s="248">
        <f t="shared" si="3"/>
        <v>69.139</v>
      </c>
      <c r="AE11" s="248">
        <f t="shared" si="0"/>
        <v>69.16639</v>
      </c>
      <c r="AF11" s="248">
        <f t="shared" si="1"/>
        <v>69.16639</v>
      </c>
      <c r="AG11" s="248">
        <v>69</v>
      </c>
      <c r="AH11" s="249">
        <v>4</v>
      </c>
    </row>
    <row r="12" spans="1:34" s="25" customFormat="1" ht="15">
      <c r="A12" s="242">
        <v>7</v>
      </c>
      <c r="B12" s="235" t="s">
        <v>17</v>
      </c>
      <c r="C12" s="49"/>
      <c r="D12" s="15">
        <v>4.1</v>
      </c>
      <c r="E12" s="16">
        <v>8</v>
      </c>
      <c r="F12" s="16"/>
      <c r="G12" s="217"/>
      <c r="H12" s="218">
        <v>0.159</v>
      </c>
      <c r="I12" s="17"/>
      <c r="J12" s="18"/>
      <c r="K12" s="19">
        <v>17</v>
      </c>
      <c r="L12" s="217"/>
      <c r="M12" s="20">
        <v>0.62</v>
      </c>
      <c r="N12" s="18"/>
      <c r="O12" s="19">
        <v>22</v>
      </c>
      <c r="P12" s="18"/>
      <c r="Q12" s="217"/>
      <c r="R12" s="21">
        <v>139.63</v>
      </c>
      <c r="S12" s="22">
        <v>15</v>
      </c>
      <c r="T12" s="22"/>
      <c r="U12" s="217"/>
      <c r="V12" s="23">
        <v>5</v>
      </c>
      <c r="W12" s="22">
        <v>20</v>
      </c>
      <c r="X12" s="24"/>
      <c r="Y12" s="243">
        <f t="shared" si="2"/>
        <v>82</v>
      </c>
      <c r="Z12" s="244"/>
      <c r="AA12" s="245">
        <v>73.3333326</v>
      </c>
      <c r="AB12" s="246"/>
      <c r="AC12" s="247" t="s">
        <v>18</v>
      </c>
      <c r="AD12" s="248">
        <f t="shared" si="3"/>
        <v>68.306</v>
      </c>
      <c r="AE12" s="248">
        <f t="shared" si="0"/>
        <v>68.33306</v>
      </c>
      <c r="AF12" s="248">
        <f t="shared" si="1"/>
        <v>68.33306</v>
      </c>
      <c r="AG12" s="248">
        <v>68.5</v>
      </c>
      <c r="AH12" s="249">
        <v>4</v>
      </c>
    </row>
    <row r="13" spans="1:34" s="25" customFormat="1" ht="15">
      <c r="A13" s="242">
        <v>8</v>
      </c>
      <c r="B13" s="235" t="s">
        <v>21</v>
      </c>
      <c r="C13" s="49"/>
      <c r="D13" s="15">
        <v>6.7</v>
      </c>
      <c r="E13" s="16">
        <v>14</v>
      </c>
      <c r="F13" s="16"/>
      <c r="G13" s="217"/>
      <c r="H13" s="218">
        <v>0.228</v>
      </c>
      <c r="I13" s="17" t="e">
        <v>#REF!</v>
      </c>
      <c r="J13" s="18">
        <v>218336</v>
      </c>
      <c r="K13" s="19">
        <v>20</v>
      </c>
      <c r="L13" s="217"/>
      <c r="M13" s="20">
        <v>0.75</v>
      </c>
      <c r="N13" s="18">
        <v>245990</v>
      </c>
      <c r="O13" s="19">
        <v>28</v>
      </c>
      <c r="P13" s="18"/>
      <c r="Q13" s="217"/>
      <c r="R13" s="21">
        <v>121.47</v>
      </c>
      <c r="S13" s="22">
        <v>13</v>
      </c>
      <c r="T13" s="22"/>
      <c r="U13" s="217"/>
      <c r="V13" s="23">
        <v>1.78</v>
      </c>
      <c r="W13" s="22">
        <v>6</v>
      </c>
      <c r="X13" s="24"/>
      <c r="Y13" s="243">
        <f t="shared" si="2"/>
        <v>81</v>
      </c>
      <c r="Z13" s="244">
        <v>2.8571</v>
      </c>
      <c r="AA13" s="245">
        <v>76.6666659</v>
      </c>
      <c r="AB13" s="246">
        <v>0</v>
      </c>
      <c r="AC13" s="247" t="s">
        <v>13</v>
      </c>
      <c r="AD13" s="248">
        <f t="shared" si="3"/>
        <v>67.473</v>
      </c>
      <c r="AE13" s="248">
        <f t="shared" si="0"/>
        <v>67.49973</v>
      </c>
      <c r="AF13" s="248">
        <f t="shared" si="1"/>
        <v>67.49973</v>
      </c>
      <c r="AG13" s="248">
        <v>67.5</v>
      </c>
      <c r="AH13" s="249">
        <v>4</v>
      </c>
    </row>
    <row r="14" spans="1:34" s="25" customFormat="1" ht="15">
      <c r="A14" s="242">
        <v>9</v>
      </c>
      <c r="B14" s="235" t="s">
        <v>22</v>
      </c>
      <c r="C14" s="49"/>
      <c r="D14" s="15">
        <v>2.75</v>
      </c>
      <c r="E14" s="16">
        <v>6</v>
      </c>
      <c r="F14" s="16"/>
      <c r="G14" s="217"/>
      <c r="H14" s="218">
        <v>0.102</v>
      </c>
      <c r="I14" s="17" t="e">
        <v>#REF!</v>
      </c>
      <c r="J14" s="18">
        <v>249432</v>
      </c>
      <c r="K14" s="19">
        <v>10</v>
      </c>
      <c r="L14" s="217"/>
      <c r="M14" s="20">
        <v>0.9</v>
      </c>
      <c r="N14" s="18">
        <v>274833</v>
      </c>
      <c r="O14" s="19">
        <v>36</v>
      </c>
      <c r="P14" s="18"/>
      <c r="Q14" s="217"/>
      <c r="R14" s="21">
        <v>260.77</v>
      </c>
      <c r="S14" s="22">
        <v>20</v>
      </c>
      <c r="T14" s="22"/>
      <c r="U14" s="217"/>
      <c r="V14" s="23">
        <v>2.11</v>
      </c>
      <c r="W14" s="22">
        <v>8</v>
      </c>
      <c r="X14" s="24"/>
      <c r="Y14" s="243">
        <f t="shared" si="2"/>
        <v>80</v>
      </c>
      <c r="Z14" s="244">
        <v>2.8571</v>
      </c>
      <c r="AA14" s="245">
        <v>76.6666659</v>
      </c>
      <c r="AB14" s="246">
        <v>0</v>
      </c>
      <c r="AC14" s="247" t="s">
        <v>13</v>
      </c>
      <c r="AD14" s="248">
        <f t="shared" si="3"/>
        <v>66.64</v>
      </c>
      <c r="AE14" s="248">
        <f t="shared" si="0"/>
        <v>66.6664</v>
      </c>
      <c r="AF14" s="248">
        <f t="shared" si="1"/>
        <v>66.6664</v>
      </c>
      <c r="AG14" s="248">
        <v>66.5</v>
      </c>
      <c r="AH14" s="249">
        <v>4</v>
      </c>
    </row>
    <row r="15" spans="1:34" s="25" customFormat="1" ht="15">
      <c r="A15" s="242">
        <v>10</v>
      </c>
      <c r="B15" s="235" t="s">
        <v>20</v>
      </c>
      <c r="C15" s="49"/>
      <c r="D15" s="15">
        <v>3.7</v>
      </c>
      <c r="E15" s="16">
        <v>8</v>
      </c>
      <c r="F15" s="16"/>
      <c r="G15" s="217"/>
      <c r="H15" s="218">
        <v>0.13</v>
      </c>
      <c r="I15" s="17" t="e">
        <v>#REF!</v>
      </c>
      <c r="J15" s="18">
        <v>519420</v>
      </c>
      <c r="K15" s="19">
        <v>14</v>
      </c>
      <c r="L15" s="217"/>
      <c r="M15" s="20">
        <v>0.91</v>
      </c>
      <c r="N15" s="18">
        <v>566869</v>
      </c>
      <c r="O15" s="19">
        <v>36</v>
      </c>
      <c r="P15" s="18"/>
      <c r="Q15" s="217"/>
      <c r="R15" s="21">
        <v>65.71</v>
      </c>
      <c r="S15" s="22">
        <v>5</v>
      </c>
      <c r="T15" s="22"/>
      <c r="U15" s="217"/>
      <c r="V15" s="23">
        <v>3.34</v>
      </c>
      <c r="W15" s="22">
        <v>16</v>
      </c>
      <c r="X15" s="24"/>
      <c r="Y15" s="243">
        <f t="shared" si="2"/>
        <v>79</v>
      </c>
      <c r="Z15" s="244">
        <v>2.8571</v>
      </c>
      <c r="AA15" s="245">
        <v>73.3333326</v>
      </c>
      <c r="AB15" s="246">
        <v>2.8571000000000026</v>
      </c>
      <c r="AC15" s="247" t="s">
        <v>18</v>
      </c>
      <c r="AD15" s="248">
        <f t="shared" si="3"/>
        <v>65.807</v>
      </c>
      <c r="AE15" s="248">
        <f t="shared" si="0"/>
        <v>65.83307</v>
      </c>
      <c r="AF15" s="248">
        <f t="shared" si="1"/>
        <v>65.83307</v>
      </c>
      <c r="AG15" s="248">
        <v>66</v>
      </c>
      <c r="AH15" s="249">
        <v>4</v>
      </c>
    </row>
    <row r="16" spans="1:58" s="30" customFormat="1" ht="15">
      <c r="A16" s="242">
        <v>11</v>
      </c>
      <c r="B16" s="235" t="s">
        <v>25</v>
      </c>
      <c r="C16" s="216"/>
      <c r="D16" s="28">
        <v>4.02</v>
      </c>
      <c r="E16" s="29">
        <v>8</v>
      </c>
      <c r="F16" s="16"/>
      <c r="G16" s="217"/>
      <c r="H16" s="218">
        <v>0.188</v>
      </c>
      <c r="I16" s="17"/>
      <c r="J16" s="18"/>
      <c r="K16" s="19">
        <v>20</v>
      </c>
      <c r="L16" s="217"/>
      <c r="M16" s="20">
        <v>0.81</v>
      </c>
      <c r="N16" s="18"/>
      <c r="O16" s="19">
        <v>32</v>
      </c>
      <c r="P16" s="18"/>
      <c r="Q16" s="217"/>
      <c r="R16" s="21">
        <v>60.106495941080595</v>
      </c>
      <c r="S16" s="22">
        <v>5</v>
      </c>
      <c r="T16" s="22"/>
      <c r="U16" s="217"/>
      <c r="V16" s="23">
        <v>2.78</v>
      </c>
      <c r="W16" s="22">
        <v>13</v>
      </c>
      <c r="X16" s="27"/>
      <c r="Y16" s="182">
        <f t="shared" si="2"/>
        <v>78</v>
      </c>
      <c r="Z16" s="183"/>
      <c r="AA16" s="184">
        <v>69.9999993</v>
      </c>
      <c r="AB16" s="35"/>
      <c r="AC16" s="185" t="s">
        <v>18</v>
      </c>
      <c r="AD16" s="186">
        <f t="shared" si="3"/>
        <v>64.974</v>
      </c>
      <c r="AE16" s="181">
        <f t="shared" si="0"/>
        <v>64.99974</v>
      </c>
      <c r="AF16" s="220">
        <f t="shared" si="1"/>
        <v>64.99974</v>
      </c>
      <c r="AG16" s="186">
        <f>Y16*0.833333</f>
        <v>64.999974</v>
      </c>
      <c r="AH16" s="224">
        <v>3.5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34" s="25" customFormat="1" ht="15">
      <c r="A17" s="242">
        <v>12</v>
      </c>
      <c r="B17" s="235" t="s">
        <v>24</v>
      </c>
      <c r="C17" s="49"/>
      <c r="D17" s="15">
        <v>3.7</v>
      </c>
      <c r="E17" s="16">
        <v>8</v>
      </c>
      <c r="F17" s="16"/>
      <c r="G17" s="217"/>
      <c r="H17" s="218">
        <v>0.141</v>
      </c>
      <c r="I17" s="17"/>
      <c r="J17" s="18"/>
      <c r="K17" s="19">
        <v>15</v>
      </c>
      <c r="L17" s="217"/>
      <c r="M17" s="20">
        <v>0.69</v>
      </c>
      <c r="N17" s="18"/>
      <c r="O17" s="19">
        <v>26</v>
      </c>
      <c r="P17" s="18"/>
      <c r="Q17" s="217"/>
      <c r="R17" s="21">
        <v>135.68</v>
      </c>
      <c r="S17" s="22">
        <v>15</v>
      </c>
      <c r="T17" s="22"/>
      <c r="U17" s="217"/>
      <c r="V17" s="23">
        <v>2.65</v>
      </c>
      <c r="W17" s="22">
        <v>12</v>
      </c>
      <c r="X17" s="24"/>
      <c r="Y17" s="182">
        <f t="shared" si="2"/>
        <v>76</v>
      </c>
      <c r="Z17" s="183"/>
      <c r="AA17" s="184">
        <v>69.9999993</v>
      </c>
      <c r="AB17" s="35"/>
      <c r="AC17" s="185" t="s">
        <v>18</v>
      </c>
      <c r="AD17" s="186">
        <f t="shared" si="3"/>
        <v>63.308</v>
      </c>
      <c r="AE17" s="181">
        <f t="shared" si="0"/>
        <v>63.33308</v>
      </c>
      <c r="AF17" s="220">
        <f t="shared" si="1"/>
        <v>63.33308</v>
      </c>
      <c r="AG17" s="186">
        <v>63.5</v>
      </c>
      <c r="AH17" s="224">
        <v>3.5</v>
      </c>
    </row>
    <row r="18" spans="1:34" ht="15">
      <c r="A18" s="241">
        <v>13</v>
      </c>
      <c r="B18" s="235" t="s">
        <v>26</v>
      </c>
      <c r="C18" s="49"/>
      <c r="D18" s="15">
        <v>6.3</v>
      </c>
      <c r="E18" s="16">
        <v>13</v>
      </c>
      <c r="F18" s="16"/>
      <c r="G18" s="217"/>
      <c r="H18" s="218">
        <v>0.06</v>
      </c>
      <c r="I18" s="17" t="e">
        <v>#REF!</v>
      </c>
      <c r="J18" s="18">
        <v>230605</v>
      </c>
      <c r="K18" s="19">
        <v>6</v>
      </c>
      <c r="L18" s="217"/>
      <c r="M18" s="20">
        <v>0.79</v>
      </c>
      <c r="N18" s="18">
        <v>103507</v>
      </c>
      <c r="O18" s="19">
        <v>30</v>
      </c>
      <c r="P18" s="18"/>
      <c r="Q18" s="217"/>
      <c r="R18" s="21">
        <v>122.38</v>
      </c>
      <c r="S18" s="22">
        <v>13</v>
      </c>
      <c r="T18" s="22"/>
      <c r="U18" s="217"/>
      <c r="V18" s="23">
        <v>2.42</v>
      </c>
      <c r="W18" s="22">
        <v>10</v>
      </c>
      <c r="X18" s="24"/>
      <c r="Y18" s="182">
        <f t="shared" si="2"/>
        <v>72</v>
      </c>
      <c r="Z18" s="183">
        <v>2.8571</v>
      </c>
      <c r="AA18" s="184">
        <v>73.3333326</v>
      </c>
      <c r="AB18" s="35">
        <v>-5.714199999999998</v>
      </c>
      <c r="AC18" s="185" t="s">
        <v>18</v>
      </c>
      <c r="AD18" s="186">
        <f t="shared" si="3"/>
        <v>59.976</v>
      </c>
      <c r="AE18" s="181">
        <f t="shared" si="0"/>
        <v>59.99976</v>
      </c>
      <c r="AF18" s="220">
        <f t="shared" si="1"/>
        <v>59.99976</v>
      </c>
      <c r="AG18" s="186">
        <v>60</v>
      </c>
      <c r="AH18" s="224">
        <v>3.5</v>
      </c>
    </row>
    <row r="19" spans="1:34" s="25" customFormat="1" ht="15">
      <c r="A19" s="242">
        <v>14</v>
      </c>
      <c r="B19" s="235" t="s">
        <v>27</v>
      </c>
      <c r="C19" s="49"/>
      <c r="D19" s="28">
        <v>2</v>
      </c>
      <c r="E19" s="29">
        <v>4</v>
      </c>
      <c r="F19" s="16"/>
      <c r="G19" s="217"/>
      <c r="H19" s="218">
        <v>0.085</v>
      </c>
      <c r="I19" s="17" t="e">
        <v>#REF!</v>
      </c>
      <c r="J19" s="18">
        <v>976748</v>
      </c>
      <c r="K19" s="19">
        <v>8</v>
      </c>
      <c r="L19" s="217"/>
      <c r="M19" s="20">
        <v>0.9</v>
      </c>
      <c r="N19" s="18">
        <v>1061431</v>
      </c>
      <c r="O19" s="19">
        <v>36</v>
      </c>
      <c r="P19" s="18"/>
      <c r="Q19" s="217"/>
      <c r="R19" s="21">
        <v>128.08</v>
      </c>
      <c r="S19" s="22">
        <v>14</v>
      </c>
      <c r="T19" s="22"/>
      <c r="U19" s="217"/>
      <c r="V19" s="23">
        <v>2.3</v>
      </c>
      <c r="W19" s="22">
        <v>9</v>
      </c>
      <c r="X19" s="24"/>
      <c r="Y19" s="182">
        <f t="shared" si="2"/>
        <v>71</v>
      </c>
      <c r="Z19" s="183">
        <v>2.8571</v>
      </c>
      <c r="AA19" s="184">
        <v>66.666666</v>
      </c>
      <c r="AB19" s="35">
        <v>2.8571000000000026</v>
      </c>
      <c r="AC19" s="185" t="s">
        <v>18</v>
      </c>
      <c r="AD19" s="186">
        <f t="shared" si="3"/>
        <v>59.143</v>
      </c>
      <c r="AE19" s="186">
        <f t="shared" si="0"/>
        <v>59.16643</v>
      </c>
      <c r="AF19" s="186">
        <f t="shared" si="1"/>
        <v>59.16643</v>
      </c>
      <c r="AG19" s="186">
        <v>59</v>
      </c>
      <c r="AH19" s="224">
        <v>3.5</v>
      </c>
    </row>
    <row r="20" spans="1:34" ht="15">
      <c r="A20" s="241">
        <v>15</v>
      </c>
      <c r="B20" s="235" t="s">
        <v>30</v>
      </c>
      <c r="C20" s="49"/>
      <c r="D20" s="15">
        <v>0.83</v>
      </c>
      <c r="E20" s="16">
        <v>1</v>
      </c>
      <c r="F20" s="16"/>
      <c r="G20" s="217"/>
      <c r="H20" s="218">
        <v>0.095</v>
      </c>
      <c r="I20" s="17" t="e">
        <v>#REF!</v>
      </c>
      <c r="J20" s="18">
        <v>75567</v>
      </c>
      <c r="K20" s="19">
        <v>10</v>
      </c>
      <c r="L20" s="217"/>
      <c r="M20" s="20">
        <v>0.85</v>
      </c>
      <c r="N20" s="18">
        <v>86659</v>
      </c>
      <c r="O20" s="19">
        <v>34</v>
      </c>
      <c r="P20" s="18"/>
      <c r="Q20" s="217"/>
      <c r="R20" s="21">
        <v>62.63</v>
      </c>
      <c r="S20" s="22">
        <v>5</v>
      </c>
      <c r="T20" s="22"/>
      <c r="U20" s="217"/>
      <c r="V20" s="23">
        <v>3.14</v>
      </c>
      <c r="W20" s="22">
        <v>15</v>
      </c>
      <c r="X20" s="24"/>
      <c r="Y20" s="187">
        <f t="shared" si="2"/>
        <v>65</v>
      </c>
      <c r="Z20" s="188">
        <v>2.8571</v>
      </c>
      <c r="AA20" s="134">
        <v>63.3333327</v>
      </c>
      <c r="AB20" s="189">
        <v>5.714199999999998</v>
      </c>
      <c r="AC20" s="190" t="s">
        <v>29</v>
      </c>
      <c r="AD20" s="191">
        <f t="shared" si="3"/>
        <v>54.144999999999996</v>
      </c>
      <c r="AE20" s="181">
        <f t="shared" si="0"/>
        <v>54.16645</v>
      </c>
      <c r="AF20" s="220">
        <f t="shared" si="1"/>
        <v>54.16645</v>
      </c>
      <c r="AG20" s="191">
        <v>54</v>
      </c>
      <c r="AH20" s="225">
        <v>3</v>
      </c>
    </row>
    <row r="21" spans="1:34" s="25" customFormat="1" ht="15">
      <c r="A21" s="242">
        <v>16</v>
      </c>
      <c r="B21" s="235" t="s">
        <v>33</v>
      </c>
      <c r="C21" s="32"/>
      <c r="D21" s="15">
        <v>3.3</v>
      </c>
      <c r="E21" s="16">
        <v>7</v>
      </c>
      <c r="F21" s="16"/>
      <c r="G21" s="217"/>
      <c r="H21" s="218">
        <v>0.086</v>
      </c>
      <c r="I21" s="17"/>
      <c r="J21" s="18"/>
      <c r="K21" s="19">
        <v>9</v>
      </c>
      <c r="L21" s="217"/>
      <c r="M21" s="20">
        <v>0.64</v>
      </c>
      <c r="N21" s="18"/>
      <c r="O21" s="19">
        <v>24</v>
      </c>
      <c r="P21" s="18"/>
      <c r="Q21" s="217"/>
      <c r="R21" s="21">
        <v>135.06353271775433</v>
      </c>
      <c r="S21" s="22">
        <v>15</v>
      </c>
      <c r="T21" s="22"/>
      <c r="U21" s="217"/>
      <c r="V21" s="23">
        <v>2.17</v>
      </c>
      <c r="W21" s="22">
        <v>9</v>
      </c>
      <c r="X21" s="24"/>
      <c r="Y21" s="187">
        <f t="shared" si="2"/>
        <v>64</v>
      </c>
      <c r="Z21" s="188"/>
      <c r="AA21" s="134">
        <v>69.9999993</v>
      </c>
      <c r="AB21" s="189"/>
      <c r="AC21" s="190" t="s">
        <v>18</v>
      </c>
      <c r="AD21" s="191">
        <f t="shared" si="3"/>
        <v>53.312</v>
      </c>
      <c r="AE21" s="191">
        <f t="shared" si="0"/>
        <v>53.33312</v>
      </c>
      <c r="AF21" s="191">
        <f t="shared" si="1"/>
        <v>53.33312</v>
      </c>
      <c r="AG21" s="191">
        <v>53.5</v>
      </c>
      <c r="AH21" s="225">
        <v>3</v>
      </c>
    </row>
    <row r="22" spans="1:34" s="25" customFormat="1" ht="15">
      <c r="A22" s="242">
        <v>16</v>
      </c>
      <c r="B22" s="235" t="s">
        <v>32</v>
      </c>
      <c r="C22" s="49"/>
      <c r="D22" s="15">
        <v>7.3</v>
      </c>
      <c r="E22" s="16">
        <v>15</v>
      </c>
      <c r="F22" s="16"/>
      <c r="G22" s="217"/>
      <c r="H22" s="218">
        <v>0.092</v>
      </c>
      <c r="I22" s="17"/>
      <c r="J22" s="18"/>
      <c r="K22" s="19">
        <v>9</v>
      </c>
      <c r="L22" s="217"/>
      <c r="M22" s="20">
        <v>0.87</v>
      </c>
      <c r="N22" s="18"/>
      <c r="O22" s="19">
        <v>34</v>
      </c>
      <c r="P22" s="18"/>
      <c r="Q22" s="217"/>
      <c r="R22" s="21">
        <v>59.54</v>
      </c>
      <c r="S22" s="22">
        <v>4</v>
      </c>
      <c r="T22" s="22"/>
      <c r="U22" s="217"/>
      <c r="V22" s="33">
        <v>1.19</v>
      </c>
      <c r="W22" s="22">
        <v>2</v>
      </c>
      <c r="X22" s="24"/>
      <c r="Y22" s="187">
        <f t="shared" si="2"/>
        <v>64</v>
      </c>
      <c r="Z22" s="188"/>
      <c r="AA22" s="134">
        <v>66.666666</v>
      </c>
      <c r="AB22" s="189"/>
      <c r="AC22" s="190" t="s">
        <v>18</v>
      </c>
      <c r="AD22" s="191">
        <f t="shared" si="3"/>
        <v>53.312</v>
      </c>
      <c r="AE22" s="181">
        <f t="shared" si="0"/>
        <v>53.33312</v>
      </c>
      <c r="AF22" s="220">
        <f t="shared" si="1"/>
        <v>53.33312</v>
      </c>
      <c r="AG22" s="191">
        <v>53.5</v>
      </c>
      <c r="AH22" s="225">
        <v>3</v>
      </c>
    </row>
    <row r="23" spans="1:34" ht="15">
      <c r="A23" s="241">
        <v>16</v>
      </c>
      <c r="B23" s="235" t="s">
        <v>28</v>
      </c>
      <c r="C23" s="49"/>
      <c r="D23" s="15">
        <v>14.58</v>
      </c>
      <c r="E23" s="16">
        <v>20</v>
      </c>
      <c r="F23" s="16"/>
      <c r="G23" s="217"/>
      <c r="H23" s="218">
        <v>0.142</v>
      </c>
      <c r="I23" s="17" t="e">
        <v>#REF!</v>
      </c>
      <c r="J23" s="18">
        <v>262466</v>
      </c>
      <c r="K23" s="19">
        <v>15</v>
      </c>
      <c r="L23" s="217"/>
      <c r="M23" s="20">
        <v>0.44</v>
      </c>
      <c r="N23" s="18">
        <v>538862</v>
      </c>
      <c r="O23" s="19">
        <v>14</v>
      </c>
      <c r="P23" s="18"/>
      <c r="Q23" s="217"/>
      <c r="R23" s="21">
        <v>128.52</v>
      </c>
      <c r="S23" s="22">
        <v>14</v>
      </c>
      <c r="T23" s="22"/>
      <c r="U23" s="217"/>
      <c r="V23" s="23">
        <v>1.04</v>
      </c>
      <c r="W23" s="22">
        <v>1</v>
      </c>
      <c r="X23" s="24"/>
      <c r="Y23" s="187">
        <f t="shared" si="2"/>
        <v>64</v>
      </c>
      <c r="Z23" s="188">
        <v>2.8571</v>
      </c>
      <c r="AA23" s="134">
        <v>59.9999994</v>
      </c>
      <c r="AB23" s="189">
        <v>0</v>
      </c>
      <c r="AC23" s="190" t="s">
        <v>29</v>
      </c>
      <c r="AD23" s="191">
        <f t="shared" si="3"/>
        <v>53.312</v>
      </c>
      <c r="AE23" s="181">
        <f t="shared" si="0"/>
        <v>53.33312</v>
      </c>
      <c r="AF23" s="220">
        <f t="shared" si="1"/>
        <v>53.33312</v>
      </c>
      <c r="AG23" s="191">
        <v>53.5</v>
      </c>
      <c r="AH23" s="225">
        <v>3</v>
      </c>
    </row>
    <row r="24" spans="1:34" s="25" customFormat="1" ht="15">
      <c r="A24" s="242">
        <v>19</v>
      </c>
      <c r="B24" s="235" t="s">
        <v>31</v>
      </c>
      <c r="C24" s="49"/>
      <c r="D24" s="15">
        <v>3.2</v>
      </c>
      <c r="E24" s="16">
        <v>7</v>
      </c>
      <c r="F24" s="16"/>
      <c r="G24" s="217"/>
      <c r="H24" s="218">
        <v>0.103</v>
      </c>
      <c r="I24" s="17"/>
      <c r="J24" s="18"/>
      <c r="K24" s="19">
        <v>11</v>
      </c>
      <c r="L24" s="217"/>
      <c r="M24" s="20">
        <v>0.7</v>
      </c>
      <c r="N24" s="18"/>
      <c r="O24" s="19">
        <v>26</v>
      </c>
      <c r="P24" s="18"/>
      <c r="Q24" s="217"/>
      <c r="R24" s="21">
        <v>130.54031981833535</v>
      </c>
      <c r="S24" s="22">
        <v>14</v>
      </c>
      <c r="T24" s="22"/>
      <c r="U24" s="217"/>
      <c r="V24" s="23">
        <v>1.5</v>
      </c>
      <c r="W24" s="22">
        <v>4</v>
      </c>
      <c r="X24" s="24"/>
      <c r="Y24" s="192">
        <f t="shared" si="2"/>
        <v>62</v>
      </c>
      <c r="Z24" s="36"/>
      <c r="AA24" s="135">
        <v>59.9999994</v>
      </c>
      <c r="AB24" s="37"/>
      <c r="AC24" s="31" t="s">
        <v>29</v>
      </c>
      <c r="AD24" s="161">
        <f t="shared" si="3"/>
        <v>51.646</v>
      </c>
      <c r="AE24" s="181">
        <f t="shared" si="0"/>
        <v>51.66646</v>
      </c>
      <c r="AF24" s="220">
        <f t="shared" si="1"/>
        <v>51.66646</v>
      </c>
      <c r="AG24" s="161">
        <v>51.5</v>
      </c>
      <c r="AH24" s="226">
        <v>2.5</v>
      </c>
    </row>
    <row r="25" spans="1:34" ht="15">
      <c r="A25" s="241">
        <v>19</v>
      </c>
      <c r="B25" s="235" t="s">
        <v>34</v>
      </c>
      <c r="C25" s="49"/>
      <c r="D25" s="15">
        <v>10</v>
      </c>
      <c r="E25" s="16">
        <v>20</v>
      </c>
      <c r="F25" s="16"/>
      <c r="G25" s="217"/>
      <c r="H25" s="218">
        <v>0.152</v>
      </c>
      <c r="I25" s="17" t="e">
        <v>#REF!</v>
      </c>
      <c r="J25" s="18">
        <v>195556</v>
      </c>
      <c r="K25" s="19">
        <v>16</v>
      </c>
      <c r="L25" s="217"/>
      <c r="M25" s="20">
        <v>0.49</v>
      </c>
      <c r="N25" s="18">
        <v>488530</v>
      </c>
      <c r="O25" s="19">
        <v>16</v>
      </c>
      <c r="P25" s="18"/>
      <c r="Q25" s="217"/>
      <c r="R25" s="21">
        <v>71.57</v>
      </c>
      <c r="S25" s="22">
        <v>6</v>
      </c>
      <c r="T25" s="22"/>
      <c r="U25" s="217"/>
      <c r="V25" s="23">
        <v>1.48</v>
      </c>
      <c r="W25" s="22">
        <v>4</v>
      </c>
      <c r="X25" s="24"/>
      <c r="Y25" s="192">
        <f t="shared" si="2"/>
        <v>62</v>
      </c>
      <c r="Z25" s="36">
        <v>2.8571</v>
      </c>
      <c r="AA25" s="135">
        <v>63.3333327</v>
      </c>
      <c r="AB25" s="37">
        <v>0</v>
      </c>
      <c r="AC25" s="31" t="s">
        <v>29</v>
      </c>
      <c r="AD25" s="161">
        <f t="shared" si="3"/>
        <v>51.646</v>
      </c>
      <c r="AE25" s="181">
        <f t="shared" si="0"/>
        <v>51.66646</v>
      </c>
      <c r="AF25" s="220">
        <f t="shared" si="1"/>
        <v>51.66646</v>
      </c>
      <c r="AG25" s="161">
        <v>51.5</v>
      </c>
      <c r="AH25" s="226">
        <v>2.5</v>
      </c>
    </row>
    <row r="26" spans="1:34" ht="15">
      <c r="A26" s="242">
        <v>21</v>
      </c>
      <c r="B26" s="235" t="s">
        <v>35</v>
      </c>
      <c r="C26" s="49"/>
      <c r="D26" s="15">
        <v>7.2</v>
      </c>
      <c r="E26" s="16">
        <v>15</v>
      </c>
      <c r="F26" s="16"/>
      <c r="G26" s="217"/>
      <c r="H26" s="218">
        <v>0.107</v>
      </c>
      <c r="I26" s="17" t="e">
        <v>#REF!</v>
      </c>
      <c r="J26" s="18">
        <v>51720</v>
      </c>
      <c r="K26" s="19">
        <v>11</v>
      </c>
      <c r="L26" s="217"/>
      <c r="M26" s="20">
        <v>0.54</v>
      </c>
      <c r="N26" s="18">
        <v>482676</v>
      </c>
      <c r="O26" s="19">
        <v>18</v>
      </c>
      <c r="P26" s="18"/>
      <c r="Q26" s="217"/>
      <c r="R26" s="34">
        <v>110.03</v>
      </c>
      <c r="S26" s="22">
        <v>11</v>
      </c>
      <c r="T26" s="22"/>
      <c r="U26" s="217"/>
      <c r="V26" s="23">
        <v>1.8</v>
      </c>
      <c r="W26" s="22">
        <v>6</v>
      </c>
      <c r="X26" s="24"/>
      <c r="Y26" s="192">
        <f>(E26+K26+(O26)+S26+W26)</f>
        <v>61</v>
      </c>
      <c r="Z26" s="36">
        <v>2.8571</v>
      </c>
      <c r="AA26" s="135">
        <v>59.9999994</v>
      </c>
      <c r="AB26" s="37">
        <v>0</v>
      </c>
      <c r="AC26" s="31" t="s">
        <v>29</v>
      </c>
      <c r="AD26" s="161">
        <f>Y26*0.833</f>
        <v>50.812999999999995</v>
      </c>
      <c r="AE26" s="161">
        <f>Y26*0.83333</f>
        <v>50.833130000000004</v>
      </c>
      <c r="AF26" s="161">
        <f>Y26*0.83333</f>
        <v>50.833130000000004</v>
      </c>
      <c r="AG26" s="161">
        <v>51</v>
      </c>
      <c r="AH26" s="226">
        <v>2.5</v>
      </c>
    </row>
    <row r="27" spans="1:34" ht="15">
      <c r="A27" s="242">
        <v>22</v>
      </c>
      <c r="B27" s="235" t="s">
        <v>36</v>
      </c>
      <c r="C27" s="49"/>
      <c r="D27" s="15">
        <v>2</v>
      </c>
      <c r="E27" s="16">
        <v>4</v>
      </c>
      <c r="F27" s="16"/>
      <c r="G27" s="217"/>
      <c r="H27" s="218">
        <v>0.057</v>
      </c>
      <c r="I27" s="17" t="e">
        <v>#REF!</v>
      </c>
      <c r="J27" s="18"/>
      <c r="K27" s="19">
        <v>5</v>
      </c>
      <c r="L27" s="217"/>
      <c r="M27" s="20">
        <v>0.77</v>
      </c>
      <c r="N27" s="18">
        <v>298166</v>
      </c>
      <c r="O27" s="19">
        <v>30</v>
      </c>
      <c r="P27" s="18"/>
      <c r="Q27" s="217"/>
      <c r="R27" s="21">
        <v>31</v>
      </c>
      <c r="S27" s="22">
        <v>1</v>
      </c>
      <c r="T27" s="22"/>
      <c r="U27" s="217"/>
      <c r="V27" s="23">
        <v>4.31</v>
      </c>
      <c r="W27" s="22">
        <v>20</v>
      </c>
      <c r="X27" s="24"/>
      <c r="Y27" s="192">
        <f t="shared" si="2"/>
        <v>60</v>
      </c>
      <c r="Z27" s="36">
        <v>2.8571</v>
      </c>
      <c r="AA27" s="135">
        <v>59.9999994</v>
      </c>
      <c r="AB27" s="37">
        <v>2.8571000000000026</v>
      </c>
      <c r="AC27" s="31" t="s">
        <v>29</v>
      </c>
      <c r="AD27" s="161">
        <f t="shared" si="3"/>
        <v>49.98</v>
      </c>
      <c r="AE27" s="181">
        <f t="shared" si="0"/>
        <v>49.9998</v>
      </c>
      <c r="AF27" s="220">
        <f t="shared" si="1"/>
        <v>49.9998</v>
      </c>
      <c r="AG27" s="161">
        <v>50</v>
      </c>
      <c r="AH27" s="226">
        <v>2.5</v>
      </c>
    </row>
    <row r="28" spans="1:34" s="25" customFormat="1" ht="15">
      <c r="A28" s="242">
        <v>23</v>
      </c>
      <c r="B28" s="235" t="s">
        <v>37</v>
      </c>
      <c r="C28" s="49"/>
      <c r="D28" s="15">
        <v>7.91</v>
      </c>
      <c r="E28" s="16">
        <v>16</v>
      </c>
      <c r="F28" s="16"/>
      <c r="G28" s="217"/>
      <c r="H28" s="218">
        <v>0.035</v>
      </c>
      <c r="I28" s="17"/>
      <c r="J28" s="18"/>
      <c r="K28" s="19">
        <v>2</v>
      </c>
      <c r="L28" s="217"/>
      <c r="M28" s="20">
        <v>0.46</v>
      </c>
      <c r="N28" s="18"/>
      <c r="O28" s="19">
        <v>14</v>
      </c>
      <c r="P28" s="18"/>
      <c r="Q28" s="217"/>
      <c r="R28" s="21">
        <v>218.93</v>
      </c>
      <c r="S28" s="22">
        <v>20</v>
      </c>
      <c r="T28" s="22"/>
      <c r="U28" s="217"/>
      <c r="V28" s="23">
        <v>1.99</v>
      </c>
      <c r="W28" s="22">
        <v>7</v>
      </c>
      <c r="X28" s="24"/>
      <c r="Y28" s="192">
        <f t="shared" si="2"/>
        <v>59</v>
      </c>
      <c r="Z28" s="36"/>
      <c r="AA28" s="135">
        <v>56.6666661</v>
      </c>
      <c r="AB28" s="37"/>
      <c r="AC28" s="31" t="s">
        <v>29</v>
      </c>
      <c r="AD28" s="161">
        <f t="shared" si="3"/>
        <v>49.147</v>
      </c>
      <c r="AE28" s="181">
        <f t="shared" si="0"/>
        <v>49.166470000000004</v>
      </c>
      <c r="AF28" s="220">
        <f t="shared" si="1"/>
        <v>49.166470000000004</v>
      </c>
      <c r="AG28" s="161">
        <v>49</v>
      </c>
      <c r="AH28" s="226">
        <v>2.5</v>
      </c>
    </row>
    <row r="29" spans="1:34" ht="15">
      <c r="A29" s="241">
        <v>24</v>
      </c>
      <c r="B29" s="234" t="s">
        <v>38</v>
      </c>
      <c r="C29" s="32"/>
      <c r="D29" s="15">
        <v>7.4</v>
      </c>
      <c r="E29" s="16">
        <v>15</v>
      </c>
      <c r="F29" s="16"/>
      <c r="G29" s="217"/>
      <c r="H29" s="218">
        <v>0.052</v>
      </c>
      <c r="I29" s="17" t="e">
        <v>#REF!</v>
      </c>
      <c r="J29" s="18">
        <v>307251</v>
      </c>
      <c r="K29" s="19">
        <v>5</v>
      </c>
      <c r="L29" s="217"/>
      <c r="M29" s="20">
        <v>0.52</v>
      </c>
      <c r="N29" s="18">
        <v>256308</v>
      </c>
      <c r="O29" s="19">
        <v>18</v>
      </c>
      <c r="P29" s="18"/>
      <c r="Q29" s="217"/>
      <c r="R29" s="21">
        <v>76.16</v>
      </c>
      <c r="S29" s="22">
        <v>7</v>
      </c>
      <c r="T29" s="22"/>
      <c r="U29" s="217"/>
      <c r="V29" s="23">
        <v>2.3</v>
      </c>
      <c r="W29" s="22">
        <v>9</v>
      </c>
      <c r="X29" s="24"/>
      <c r="Y29" s="192">
        <f t="shared" si="2"/>
        <v>54</v>
      </c>
      <c r="Z29" s="36">
        <v>2.8571</v>
      </c>
      <c r="AA29" s="135">
        <v>59.9999994</v>
      </c>
      <c r="AB29" s="37">
        <v>2.8571000000000026</v>
      </c>
      <c r="AC29" s="31" t="s">
        <v>29</v>
      </c>
      <c r="AD29" s="161">
        <f t="shared" si="3"/>
        <v>44.982</v>
      </c>
      <c r="AE29" s="181">
        <f t="shared" si="0"/>
        <v>44.99982</v>
      </c>
      <c r="AF29" s="220">
        <f t="shared" si="1"/>
        <v>44.99982</v>
      </c>
      <c r="AG29" s="161">
        <v>45</v>
      </c>
      <c r="AH29" s="226">
        <v>2.5</v>
      </c>
    </row>
    <row r="30" spans="1:34" s="25" customFormat="1" ht="15">
      <c r="A30" s="242">
        <v>25</v>
      </c>
      <c r="B30" s="235" t="s">
        <v>40</v>
      </c>
      <c r="C30" s="49"/>
      <c r="D30" s="15">
        <v>6.66</v>
      </c>
      <c r="E30" s="16">
        <v>14</v>
      </c>
      <c r="F30" s="16"/>
      <c r="G30" s="217"/>
      <c r="H30" s="218">
        <v>0.141</v>
      </c>
      <c r="I30" s="17" t="e">
        <v>#REF!</v>
      </c>
      <c r="J30" s="18">
        <v>600028</v>
      </c>
      <c r="K30" s="19">
        <v>15</v>
      </c>
      <c r="L30" s="217"/>
      <c r="M30" s="20">
        <v>0.52</v>
      </c>
      <c r="N30" s="18">
        <v>1338424</v>
      </c>
      <c r="O30" s="19">
        <v>18</v>
      </c>
      <c r="P30" s="18"/>
      <c r="Q30" s="217"/>
      <c r="R30" s="21">
        <v>55.14</v>
      </c>
      <c r="S30" s="22">
        <v>4</v>
      </c>
      <c r="T30" s="22"/>
      <c r="U30" s="217"/>
      <c r="V30" s="23">
        <v>1</v>
      </c>
      <c r="W30" s="22">
        <v>1</v>
      </c>
      <c r="X30" s="24"/>
      <c r="Y30" s="193">
        <f t="shared" si="2"/>
        <v>52</v>
      </c>
      <c r="Z30" s="194">
        <v>2.8571</v>
      </c>
      <c r="AA30" s="195">
        <v>43.3333329</v>
      </c>
      <c r="AB30" s="196">
        <v>0</v>
      </c>
      <c r="AC30" s="39" t="s">
        <v>41</v>
      </c>
      <c r="AD30" s="197">
        <f t="shared" si="3"/>
        <v>43.315999999999995</v>
      </c>
      <c r="AE30" s="181">
        <f t="shared" si="0"/>
        <v>43.33316</v>
      </c>
      <c r="AF30" s="220">
        <f t="shared" si="1"/>
        <v>43.33316</v>
      </c>
      <c r="AG30" s="197">
        <v>43.5</v>
      </c>
      <c r="AH30" s="227">
        <v>2</v>
      </c>
    </row>
    <row r="31" spans="1:34" s="25" customFormat="1" ht="15">
      <c r="A31" s="242">
        <v>26</v>
      </c>
      <c r="B31" s="235" t="s">
        <v>43</v>
      </c>
      <c r="C31" s="49"/>
      <c r="D31" s="28">
        <v>3</v>
      </c>
      <c r="E31" s="29">
        <v>6</v>
      </c>
      <c r="F31" s="16"/>
      <c r="G31" s="217"/>
      <c r="H31" s="218">
        <v>0.056</v>
      </c>
      <c r="I31" s="17"/>
      <c r="J31" s="18"/>
      <c r="K31" s="19">
        <v>5</v>
      </c>
      <c r="L31" s="217"/>
      <c r="M31" s="20">
        <v>0.63</v>
      </c>
      <c r="N31" s="18"/>
      <c r="O31" s="19">
        <v>22</v>
      </c>
      <c r="P31" s="18"/>
      <c r="Q31" s="217"/>
      <c r="R31" s="21">
        <v>99.39</v>
      </c>
      <c r="S31" s="22">
        <v>10</v>
      </c>
      <c r="T31" s="22"/>
      <c r="U31" s="217"/>
      <c r="V31" s="23">
        <v>2.02</v>
      </c>
      <c r="W31" s="22">
        <v>8</v>
      </c>
      <c r="X31" s="24"/>
      <c r="Y31" s="193">
        <f>(E31+K31+(O31)+S31+W31)</f>
        <v>51</v>
      </c>
      <c r="Z31" s="194"/>
      <c r="AA31" s="195">
        <v>49.9999995</v>
      </c>
      <c r="AB31" s="196"/>
      <c r="AC31" s="39" t="s">
        <v>41</v>
      </c>
      <c r="AD31" s="197">
        <f>Y31*0.833</f>
        <v>42.483</v>
      </c>
      <c r="AE31" s="181">
        <f>Y31*0.83333</f>
        <v>42.49983</v>
      </c>
      <c r="AF31" s="220">
        <f>Y31*0.83333</f>
        <v>42.49983</v>
      </c>
      <c r="AG31" s="197">
        <f>Y31*0.8333</f>
        <v>42.4983</v>
      </c>
      <c r="AH31" s="227">
        <v>2</v>
      </c>
    </row>
    <row r="32" spans="1:34" ht="15">
      <c r="A32" s="241">
        <v>27</v>
      </c>
      <c r="B32" s="235" t="s">
        <v>39</v>
      </c>
      <c r="C32" s="49"/>
      <c r="D32" s="15">
        <v>3.7</v>
      </c>
      <c r="E32" s="16">
        <v>8</v>
      </c>
      <c r="F32" s="16"/>
      <c r="G32" s="217"/>
      <c r="H32" s="218">
        <v>0.18</v>
      </c>
      <c r="I32" s="17" t="e">
        <v>#REF!</v>
      </c>
      <c r="J32" s="18">
        <v>129737</v>
      </c>
      <c r="K32" s="19">
        <v>19</v>
      </c>
      <c r="L32" s="217"/>
      <c r="M32" s="20">
        <v>0.47</v>
      </c>
      <c r="N32" s="38">
        <v>201394</v>
      </c>
      <c r="O32" s="29">
        <v>14</v>
      </c>
      <c r="P32" s="38"/>
      <c r="Q32" s="217"/>
      <c r="R32" s="21">
        <v>31.12</v>
      </c>
      <c r="S32" s="22">
        <v>1</v>
      </c>
      <c r="T32" s="22"/>
      <c r="U32" s="217"/>
      <c r="V32" s="23">
        <v>2.11</v>
      </c>
      <c r="W32" s="22">
        <v>8</v>
      </c>
      <c r="X32" s="24"/>
      <c r="Y32" s="193">
        <f t="shared" si="2"/>
        <v>50</v>
      </c>
      <c r="Z32" s="194">
        <v>2.8571</v>
      </c>
      <c r="AA32" s="195">
        <v>56.6666661</v>
      </c>
      <c r="AB32" s="196">
        <v>2.8570999999999955</v>
      </c>
      <c r="AC32" s="39" t="s">
        <v>29</v>
      </c>
      <c r="AD32" s="197">
        <f t="shared" si="3"/>
        <v>41.65</v>
      </c>
      <c r="AE32" s="181">
        <f t="shared" si="0"/>
        <v>41.6665</v>
      </c>
      <c r="AF32" s="220">
        <f t="shared" si="1"/>
        <v>41.6665</v>
      </c>
      <c r="AG32" s="197">
        <v>41.5</v>
      </c>
      <c r="AH32" s="227">
        <v>2</v>
      </c>
    </row>
    <row r="33" spans="1:34" ht="15">
      <c r="A33" s="241">
        <v>27</v>
      </c>
      <c r="B33" s="235" t="s">
        <v>42</v>
      </c>
      <c r="C33" s="49"/>
      <c r="D33" s="15">
        <v>6.6</v>
      </c>
      <c r="E33" s="16">
        <v>13</v>
      </c>
      <c r="F33" s="16"/>
      <c r="G33" s="217"/>
      <c r="H33" s="218">
        <v>0.081</v>
      </c>
      <c r="I33" s="17" t="e">
        <v>#REF!</v>
      </c>
      <c r="J33" s="18">
        <v>352696</v>
      </c>
      <c r="K33" s="19">
        <v>8</v>
      </c>
      <c r="L33" s="217"/>
      <c r="M33" s="20">
        <v>0.49</v>
      </c>
      <c r="N33" s="18">
        <v>323871</v>
      </c>
      <c r="O33" s="19">
        <v>16</v>
      </c>
      <c r="P33" s="18"/>
      <c r="Q33" s="217"/>
      <c r="R33" s="21">
        <v>68.94</v>
      </c>
      <c r="S33" s="22">
        <v>6</v>
      </c>
      <c r="T33" s="22"/>
      <c r="U33" s="217"/>
      <c r="V33" s="23">
        <v>1.9</v>
      </c>
      <c r="W33" s="22">
        <v>7</v>
      </c>
      <c r="X33" s="24"/>
      <c r="Y33" s="193">
        <f t="shared" si="2"/>
        <v>50</v>
      </c>
      <c r="Z33" s="194">
        <v>2.8571</v>
      </c>
      <c r="AA33" s="195">
        <v>56.6666661</v>
      </c>
      <c r="AB33" s="196">
        <v>2.8570999999999955</v>
      </c>
      <c r="AC33" s="39" t="s">
        <v>29</v>
      </c>
      <c r="AD33" s="197">
        <f t="shared" si="3"/>
        <v>41.65</v>
      </c>
      <c r="AE33" s="181">
        <f t="shared" si="0"/>
        <v>41.6665</v>
      </c>
      <c r="AF33" s="220">
        <f t="shared" si="1"/>
        <v>41.6665</v>
      </c>
      <c r="AG33" s="197">
        <v>41.5</v>
      </c>
      <c r="AH33" s="227">
        <v>2</v>
      </c>
    </row>
    <row r="34" spans="1:34" s="25" customFormat="1" ht="15">
      <c r="A34" s="242">
        <v>29</v>
      </c>
      <c r="B34" s="234" t="s">
        <v>49</v>
      </c>
      <c r="C34" s="49"/>
      <c r="D34" s="15">
        <v>12.93</v>
      </c>
      <c r="E34" s="16">
        <v>20</v>
      </c>
      <c r="F34" s="16"/>
      <c r="G34" s="217"/>
      <c r="H34" s="218">
        <v>0.059</v>
      </c>
      <c r="I34" s="17"/>
      <c r="J34" s="18"/>
      <c r="K34" s="19">
        <v>5</v>
      </c>
      <c r="L34" s="217"/>
      <c r="M34" s="20">
        <v>0.36</v>
      </c>
      <c r="N34" s="18"/>
      <c r="O34" s="19">
        <v>8</v>
      </c>
      <c r="P34" s="18"/>
      <c r="Q34" s="217"/>
      <c r="R34" s="21">
        <v>91.33304715591845</v>
      </c>
      <c r="S34" s="22">
        <v>9</v>
      </c>
      <c r="T34" s="22"/>
      <c r="U34" s="217"/>
      <c r="V34" s="23">
        <v>1.88</v>
      </c>
      <c r="W34" s="22">
        <v>7</v>
      </c>
      <c r="X34" s="24"/>
      <c r="Y34" s="193">
        <f t="shared" si="2"/>
        <v>49</v>
      </c>
      <c r="Z34" s="194"/>
      <c r="AA34" s="195">
        <v>43.3333329</v>
      </c>
      <c r="AB34" s="196"/>
      <c r="AC34" s="39" t="s">
        <v>41</v>
      </c>
      <c r="AD34" s="197">
        <f t="shared" si="3"/>
        <v>40.817</v>
      </c>
      <c r="AE34" s="197">
        <f t="shared" si="0"/>
        <v>40.83317</v>
      </c>
      <c r="AF34" s="220">
        <f t="shared" si="1"/>
        <v>40.83317</v>
      </c>
      <c r="AG34" s="197">
        <v>41</v>
      </c>
      <c r="AH34" s="227">
        <v>2</v>
      </c>
    </row>
    <row r="35" spans="1:34" ht="15">
      <c r="A35" s="241">
        <v>30</v>
      </c>
      <c r="B35" s="235" t="s">
        <v>50</v>
      </c>
      <c r="C35" s="49"/>
      <c r="D35" s="15">
        <v>5.15</v>
      </c>
      <c r="E35" s="16">
        <v>11</v>
      </c>
      <c r="F35" s="16"/>
      <c r="G35" s="217"/>
      <c r="H35" s="218">
        <v>0.129</v>
      </c>
      <c r="I35" s="17" t="e">
        <v>#REF!</v>
      </c>
      <c r="J35" s="18">
        <v>160134</v>
      </c>
      <c r="K35" s="19">
        <v>13</v>
      </c>
      <c r="L35" s="217"/>
      <c r="M35" s="20">
        <v>0.45</v>
      </c>
      <c r="N35" s="18">
        <v>844756</v>
      </c>
      <c r="O35" s="19">
        <v>14</v>
      </c>
      <c r="P35" s="18"/>
      <c r="Q35" s="217"/>
      <c r="R35" s="21">
        <v>42.99</v>
      </c>
      <c r="S35" s="22">
        <v>2</v>
      </c>
      <c r="T35" s="22"/>
      <c r="U35" s="217"/>
      <c r="V35" s="23">
        <v>1.93</v>
      </c>
      <c r="W35" s="22">
        <v>7</v>
      </c>
      <c r="X35" s="24"/>
      <c r="Y35" s="193">
        <f>(E35+K35+(O35)+S35+W35)</f>
        <v>47</v>
      </c>
      <c r="Z35" s="194">
        <v>2.8571</v>
      </c>
      <c r="AA35" s="195">
        <v>39.9999996</v>
      </c>
      <c r="AB35" s="196">
        <v>0</v>
      </c>
      <c r="AC35" s="39" t="s">
        <v>46</v>
      </c>
      <c r="AD35" s="197">
        <f>Y35*0.833</f>
        <v>39.150999999999996</v>
      </c>
      <c r="AE35" s="197">
        <f>Y35*0.83333</f>
        <v>39.16651</v>
      </c>
      <c r="AF35" s="197">
        <f>Y35*0.83333</f>
        <v>39.16651</v>
      </c>
      <c r="AG35" s="197">
        <v>39</v>
      </c>
      <c r="AH35" s="227">
        <v>2</v>
      </c>
    </row>
    <row r="36" spans="1:34" ht="15">
      <c r="A36" s="242">
        <v>31</v>
      </c>
      <c r="B36" s="234" t="s">
        <v>44</v>
      </c>
      <c r="C36" s="49"/>
      <c r="D36" s="15">
        <v>4.1</v>
      </c>
      <c r="E36" s="16">
        <v>8</v>
      </c>
      <c r="F36" s="16"/>
      <c r="G36" s="217"/>
      <c r="H36" s="218">
        <v>0.027</v>
      </c>
      <c r="I36" s="17" t="e">
        <v>#REF!</v>
      </c>
      <c r="J36" s="18">
        <v>146545</v>
      </c>
      <c r="K36" s="19">
        <v>1</v>
      </c>
      <c r="L36" s="217"/>
      <c r="M36" s="20">
        <v>0.52</v>
      </c>
      <c r="N36" s="18">
        <v>209761</v>
      </c>
      <c r="O36" s="19">
        <v>18</v>
      </c>
      <c r="P36" s="18"/>
      <c r="Q36" s="217"/>
      <c r="R36" s="21">
        <v>100.64</v>
      </c>
      <c r="S36" s="22">
        <v>10</v>
      </c>
      <c r="T36" s="22"/>
      <c r="U36" s="217"/>
      <c r="V36" s="23">
        <v>2.17</v>
      </c>
      <c r="W36" s="22">
        <v>9</v>
      </c>
      <c r="X36" s="24"/>
      <c r="Y36" s="193">
        <f t="shared" si="2"/>
        <v>46</v>
      </c>
      <c r="Z36" s="194">
        <v>2.8571</v>
      </c>
      <c r="AA36" s="195">
        <v>53.3333328</v>
      </c>
      <c r="AB36" s="196">
        <v>2.8571000000000026</v>
      </c>
      <c r="AC36" s="39" t="s">
        <v>41</v>
      </c>
      <c r="AD36" s="197">
        <f t="shared" si="3"/>
        <v>38.318</v>
      </c>
      <c r="AE36" s="181">
        <f t="shared" si="0"/>
        <v>38.33318</v>
      </c>
      <c r="AF36" s="220">
        <f t="shared" si="1"/>
        <v>38.33318</v>
      </c>
      <c r="AG36" s="197">
        <v>38.5</v>
      </c>
      <c r="AH36" s="227">
        <v>2</v>
      </c>
    </row>
    <row r="37" spans="1:34" s="25" customFormat="1" ht="15">
      <c r="A37" s="242">
        <v>31</v>
      </c>
      <c r="B37" s="234" t="s">
        <v>45</v>
      </c>
      <c r="C37" s="49"/>
      <c r="D37" s="15">
        <v>10</v>
      </c>
      <c r="E37" s="16">
        <v>20</v>
      </c>
      <c r="F37" s="16"/>
      <c r="G37" s="217"/>
      <c r="H37" s="218">
        <v>0.045</v>
      </c>
      <c r="I37" s="17"/>
      <c r="J37" s="18"/>
      <c r="K37" s="19">
        <v>4</v>
      </c>
      <c r="L37" s="217"/>
      <c r="M37" s="20">
        <v>0.4</v>
      </c>
      <c r="N37" s="18"/>
      <c r="O37" s="19">
        <v>12</v>
      </c>
      <c r="P37" s="18"/>
      <c r="Q37" s="217"/>
      <c r="R37" s="21">
        <v>60.32</v>
      </c>
      <c r="S37" s="22">
        <v>5</v>
      </c>
      <c r="T37" s="22"/>
      <c r="U37" s="217"/>
      <c r="V37" s="23">
        <v>1.68</v>
      </c>
      <c r="W37" s="22">
        <v>5</v>
      </c>
      <c r="X37" s="24"/>
      <c r="Y37" s="193">
        <f t="shared" si="2"/>
        <v>46</v>
      </c>
      <c r="Z37" s="194"/>
      <c r="AA37" s="195">
        <v>46.6666662</v>
      </c>
      <c r="AB37" s="196"/>
      <c r="AC37" s="39" t="s">
        <v>46</v>
      </c>
      <c r="AD37" s="197">
        <f t="shared" si="3"/>
        <v>38.318</v>
      </c>
      <c r="AE37" s="181">
        <f t="shared" si="0"/>
        <v>38.33318</v>
      </c>
      <c r="AF37" s="220">
        <f t="shared" si="1"/>
        <v>38.33318</v>
      </c>
      <c r="AG37" s="197">
        <v>38.5</v>
      </c>
      <c r="AH37" s="227">
        <v>2</v>
      </c>
    </row>
    <row r="38" spans="1:34" s="25" customFormat="1" ht="15">
      <c r="A38" s="242">
        <v>33</v>
      </c>
      <c r="B38" s="234" t="s">
        <v>51</v>
      </c>
      <c r="C38" s="49"/>
      <c r="D38" s="15">
        <v>6.7</v>
      </c>
      <c r="E38" s="16">
        <v>14</v>
      </c>
      <c r="F38" s="16"/>
      <c r="G38" s="217"/>
      <c r="H38" s="218">
        <v>0.056</v>
      </c>
      <c r="I38" s="17"/>
      <c r="J38" s="18"/>
      <c r="K38" s="19">
        <v>5</v>
      </c>
      <c r="L38" s="217"/>
      <c r="M38" s="20">
        <v>0.43</v>
      </c>
      <c r="N38" s="18"/>
      <c r="O38" s="19">
        <v>12</v>
      </c>
      <c r="P38" s="18"/>
      <c r="Q38" s="217"/>
      <c r="R38" s="21">
        <v>61.02469064519473</v>
      </c>
      <c r="S38" s="22">
        <v>5</v>
      </c>
      <c r="T38" s="22"/>
      <c r="U38" s="217"/>
      <c r="V38" s="23">
        <v>2.02</v>
      </c>
      <c r="W38" s="22">
        <v>8</v>
      </c>
      <c r="X38" s="24"/>
      <c r="Y38" s="198">
        <f t="shared" si="2"/>
        <v>44</v>
      </c>
      <c r="Z38" s="199"/>
      <c r="AA38" s="200">
        <v>46.6666662</v>
      </c>
      <c r="AB38" s="201"/>
      <c r="AC38" s="202" t="s">
        <v>41</v>
      </c>
      <c r="AD38" s="203">
        <f t="shared" si="3"/>
        <v>36.652</v>
      </c>
      <c r="AE38" s="181">
        <f t="shared" si="0"/>
        <v>36.66652</v>
      </c>
      <c r="AF38" s="220">
        <f t="shared" si="1"/>
        <v>36.66652</v>
      </c>
      <c r="AG38" s="203">
        <v>36.5</v>
      </c>
      <c r="AH38" s="228">
        <v>1.5</v>
      </c>
    </row>
    <row r="39" spans="1:34" s="25" customFormat="1" ht="15">
      <c r="A39" s="242">
        <v>34</v>
      </c>
      <c r="B39" s="235" t="s">
        <v>47</v>
      </c>
      <c r="C39" s="49"/>
      <c r="D39" s="15">
        <v>5</v>
      </c>
      <c r="E39" s="16">
        <v>10</v>
      </c>
      <c r="F39" s="16"/>
      <c r="G39" s="217"/>
      <c r="H39" s="218">
        <v>0.092</v>
      </c>
      <c r="I39" s="17"/>
      <c r="J39" s="18"/>
      <c r="K39" s="19">
        <v>9</v>
      </c>
      <c r="L39" s="217"/>
      <c r="M39" s="20">
        <v>0.3</v>
      </c>
      <c r="N39" s="18"/>
      <c r="O39" s="19">
        <v>4</v>
      </c>
      <c r="P39" s="18"/>
      <c r="Q39" s="217"/>
      <c r="R39" s="21">
        <v>44.8215617530345</v>
      </c>
      <c r="S39" s="22">
        <v>2</v>
      </c>
      <c r="T39" s="22"/>
      <c r="U39" s="217"/>
      <c r="V39" s="23">
        <v>3.5</v>
      </c>
      <c r="W39" s="22">
        <v>18</v>
      </c>
      <c r="X39" s="24"/>
      <c r="Y39" s="198">
        <f t="shared" si="2"/>
        <v>43</v>
      </c>
      <c r="Z39" s="199"/>
      <c r="AA39" s="200">
        <v>49.9999995</v>
      </c>
      <c r="AB39" s="201"/>
      <c r="AC39" s="202" t="s">
        <v>41</v>
      </c>
      <c r="AD39" s="203">
        <f t="shared" si="3"/>
        <v>35.818999999999996</v>
      </c>
      <c r="AE39" s="181">
        <f t="shared" si="0"/>
        <v>35.83319</v>
      </c>
      <c r="AF39" s="220">
        <f t="shared" si="1"/>
        <v>35.83319</v>
      </c>
      <c r="AG39" s="203">
        <v>36</v>
      </c>
      <c r="AH39" s="228">
        <v>1.5</v>
      </c>
    </row>
    <row r="40" spans="1:34" ht="15">
      <c r="A40" s="242">
        <v>35</v>
      </c>
      <c r="B40" s="234" t="s">
        <v>48</v>
      </c>
      <c r="C40" s="49"/>
      <c r="D40" s="15">
        <v>11.11</v>
      </c>
      <c r="E40" s="16">
        <v>20</v>
      </c>
      <c r="F40" s="16"/>
      <c r="G40" s="217"/>
      <c r="H40" s="218">
        <v>0.079</v>
      </c>
      <c r="I40" s="17" t="e">
        <v>#REF!</v>
      </c>
      <c r="J40" s="18">
        <v>238682</v>
      </c>
      <c r="K40" s="19">
        <v>8</v>
      </c>
      <c r="L40" s="217"/>
      <c r="M40" s="20">
        <v>0.32</v>
      </c>
      <c r="N40" s="18">
        <v>464460</v>
      </c>
      <c r="O40" s="19">
        <v>6</v>
      </c>
      <c r="P40" s="18"/>
      <c r="Q40" s="217"/>
      <c r="R40" s="21">
        <v>62.79</v>
      </c>
      <c r="S40" s="22">
        <v>5</v>
      </c>
      <c r="T40" s="22"/>
      <c r="U40" s="217"/>
      <c r="V40" s="23">
        <v>1.3</v>
      </c>
      <c r="W40" s="22">
        <v>3</v>
      </c>
      <c r="X40" s="24"/>
      <c r="Y40" s="198">
        <f t="shared" si="2"/>
        <v>42</v>
      </c>
      <c r="Z40" s="199">
        <v>2.8571</v>
      </c>
      <c r="AA40" s="200">
        <v>46.6666662</v>
      </c>
      <c r="AB40" s="201">
        <v>0</v>
      </c>
      <c r="AC40" s="202" t="s">
        <v>41</v>
      </c>
      <c r="AD40" s="203">
        <f t="shared" si="3"/>
        <v>34.986</v>
      </c>
      <c r="AE40" s="181">
        <f t="shared" si="0"/>
        <v>34.99986</v>
      </c>
      <c r="AF40" s="220">
        <f t="shared" si="1"/>
        <v>34.99986</v>
      </c>
      <c r="AG40" s="203">
        <f>Y40*0.83333</f>
        <v>34.99986</v>
      </c>
      <c r="AH40" s="228">
        <v>1.5</v>
      </c>
    </row>
    <row r="41" spans="1:34" s="25" customFormat="1" ht="15">
      <c r="A41" s="242">
        <v>36</v>
      </c>
      <c r="B41" s="234" t="s">
        <v>52</v>
      </c>
      <c r="C41" s="49"/>
      <c r="D41" s="15">
        <v>10.3</v>
      </c>
      <c r="E41" s="16">
        <v>20</v>
      </c>
      <c r="F41" s="16"/>
      <c r="G41" s="217"/>
      <c r="H41" s="218">
        <v>0.048</v>
      </c>
      <c r="I41" s="17"/>
      <c r="J41" s="18"/>
      <c r="K41" s="19">
        <v>4</v>
      </c>
      <c r="L41" s="217"/>
      <c r="M41" s="20">
        <v>0.32</v>
      </c>
      <c r="N41" s="18"/>
      <c r="O41" s="19">
        <v>6</v>
      </c>
      <c r="P41" s="18"/>
      <c r="Q41" s="217"/>
      <c r="R41" s="21">
        <v>43.61001084065682</v>
      </c>
      <c r="S41" s="22">
        <v>2</v>
      </c>
      <c r="T41" s="22"/>
      <c r="U41" s="217"/>
      <c r="V41" s="23">
        <v>1.6</v>
      </c>
      <c r="W41" s="22">
        <v>5</v>
      </c>
      <c r="X41" s="24"/>
      <c r="Y41" s="198">
        <f t="shared" si="2"/>
        <v>37</v>
      </c>
      <c r="Z41" s="199"/>
      <c r="AA41" s="200">
        <v>43.3333329</v>
      </c>
      <c r="AB41" s="201"/>
      <c r="AC41" s="202" t="s">
        <v>46</v>
      </c>
      <c r="AD41" s="203">
        <f t="shared" si="3"/>
        <v>30.820999999999998</v>
      </c>
      <c r="AE41" s="181">
        <f t="shared" si="0"/>
        <v>30.83321</v>
      </c>
      <c r="AF41" s="220">
        <f t="shared" si="1"/>
        <v>30.83321</v>
      </c>
      <c r="AG41" s="203">
        <v>31</v>
      </c>
      <c r="AH41" s="228">
        <v>1.5</v>
      </c>
    </row>
    <row r="42" spans="1:34" ht="15">
      <c r="A42" s="242">
        <v>36</v>
      </c>
      <c r="B42" s="235" t="s">
        <v>55</v>
      </c>
      <c r="C42" s="40"/>
      <c r="D42" s="28">
        <v>3.15</v>
      </c>
      <c r="E42" s="29">
        <v>7</v>
      </c>
      <c r="F42" s="29"/>
      <c r="G42" s="217"/>
      <c r="H42" s="219">
        <v>0.026</v>
      </c>
      <c r="I42" s="17"/>
      <c r="J42" s="18"/>
      <c r="K42" s="19">
        <v>1</v>
      </c>
      <c r="L42" s="217"/>
      <c r="M42" s="20">
        <v>0.6</v>
      </c>
      <c r="N42" s="18"/>
      <c r="O42" s="19">
        <v>22</v>
      </c>
      <c r="P42" s="18"/>
      <c r="Q42" s="217"/>
      <c r="R42" s="21">
        <v>60.96</v>
      </c>
      <c r="S42" s="22">
        <v>5</v>
      </c>
      <c r="T42" s="22"/>
      <c r="U42" s="217"/>
      <c r="V42" s="23">
        <v>1.16</v>
      </c>
      <c r="W42" s="22">
        <v>2</v>
      </c>
      <c r="X42" s="24"/>
      <c r="Y42" s="198">
        <f t="shared" si="2"/>
        <v>37</v>
      </c>
      <c r="Z42" s="199">
        <v>2.8571</v>
      </c>
      <c r="AA42" s="200">
        <v>36.6666663</v>
      </c>
      <c r="AB42" s="201">
        <v>5.714200000000002</v>
      </c>
      <c r="AC42" s="202" t="s">
        <v>46</v>
      </c>
      <c r="AD42" s="203">
        <f t="shared" si="3"/>
        <v>30.820999999999998</v>
      </c>
      <c r="AE42" s="181">
        <f t="shared" si="0"/>
        <v>30.83321</v>
      </c>
      <c r="AF42" s="220">
        <f t="shared" si="1"/>
        <v>30.83321</v>
      </c>
      <c r="AG42" s="203">
        <v>31</v>
      </c>
      <c r="AH42" s="228">
        <v>1.5</v>
      </c>
    </row>
    <row r="43" spans="1:34" s="25" customFormat="1" ht="15">
      <c r="A43" s="242">
        <v>38</v>
      </c>
      <c r="B43" s="234" t="s">
        <v>53</v>
      </c>
      <c r="C43" s="32"/>
      <c r="D43" s="15">
        <v>7.3</v>
      </c>
      <c r="E43" s="16">
        <v>15</v>
      </c>
      <c r="F43" s="16"/>
      <c r="G43" s="217"/>
      <c r="H43" s="218">
        <v>0.067</v>
      </c>
      <c r="I43" s="17"/>
      <c r="J43" s="18"/>
      <c r="K43" s="19">
        <v>6</v>
      </c>
      <c r="L43" s="217"/>
      <c r="M43" s="20">
        <v>0.32</v>
      </c>
      <c r="N43" s="18"/>
      <c r="O43" s="19">
        <v>6</v>
      </c>
      <c r="P43" s="18"/>
      <c r="Q43" s="217"/>
      <c r="R43" s="21">
        <v>50.75717915730516</v>
      </c>
      <c r="S43" s="22">
        <v>3</v>
      </c>
      <c r="T43" s="22"/>
      <c r="U43" s="217"/>
      <c r="V43" s="23">
        <v>1.65</v>
      </c>
      <c r="W43" s="22">
        <v>5</v>
      </c>
      <c r="X43" s="24"/>
      <c r="Y43" s="210">
        <f t="shared" si="2"/>
        <v>35</v>
      </c>
      <c r="Z43" s="211"/>
      <c r="AA43" s="212">
        <v>43.3333329</v>
      </c>
      <c r="AB43" s="213"/>
      <c r="AC43" s="214" t="s">
        <v>41</v>
      </c>
      <c r="AD43" s="215">
        <f t="shared" si="3"/>
        <v>29.154999999999998</v>
      </c>
      <c r="AE43" s="181">
        <f t="shared" si="0"/>
        <v>29.16655</v>
      </c>
      <c r="AF43" s="220">
        <f t="shared" si="1"/>
        <v>29.16655</v>
      </c>
      <c r="AG43" s="215">
        <v>29</v>
      </c>
      <c r="AH43" s="229">
        <v>1</v>
      </c>
    </row>
    <row r="44" spans="1:34" s="25" customFormat="1" ht="15">
      <c r="A44" s="242">
        <v>39</v>
      </c>
      <c r="B44" s="234" t="s">
        <v>54</v>
      </c>
      <c r="C44" s="32"/>
      <c r="D44" s="15">
        <v>19.87</v>
      </c>
      <c r="E44" s="16">
        <v>20</v>
      </c>
      <c r="F44" s="16"/>
      <c r="G44" s="217"/>
      <c r="H44" s="218">
        <v>0.0412</v>
      </c>
      <c r="I44" s="17"/>
      <c r="J44" s="18"/>
      <c r="K44" s="19">
        <v>3</v>
      </c>
      <c r="L44" s="217"/>
      <c r="M44" s="20">
        <v>0.26</v>
      </c>
      <c r="N44" s="18"/>
      <c r="O44" s="19">
        <v>2</v>
      </c>
      <c r="P44" s="18"/>
      <c r="Q44" s="217"/>
      <c r="R44" s="21">
        <v>78.94</v>
      </c>
      <c r="S44" s="22">
        <v>7</v>
      </c>
      <c r="T44" s="22"/>
      <c r="U44" s="217"/>
      <c r="V44" s="33">
        <v>1.25</v>
      </c>
      <c r="W44" s="22">
        <v>2</v>
      </c>
      <c r="X44" s="24"/>
      <c r="Y44" s="210">
        <f t="shared" si="2"/>
        <v>34</v>
      </c>
      <c r="Z44" s="211"/>
      <c r="AA44" s="212">
        <v>36.6666663</v>
      </c>
      <c r="AB44" s="213"/>
      <c r="AC44" s="214" t="s">
        <v>46</v>
      </c>
      <c r="AD44" s="215">
        <f t="shared" si="3"/>
        <v>28.322</v>
      </c>
      <c r="AE44" s="181">
        <f t="shared" si="0"/>
        <v>28.33322</v>
      </c>
      <c r="AF44" s="220">
        <f t="shared" si="1"/>
        <v>28.33322</v>
      </c>
      <c r="AG44" s="215">
        <v>28.5</v>
      </c>
      <c r="AH44" s="229">
        <v>1</v>
      </c>
    </row>
    <row r="45" spans="1:34" s="25" customFormat="1" ht="15">
      <c r="A45" s="242">
        <v>40</v>
      </c>
      <c r="B45" s="234" t="s">
        <v>56</v>
      </c>
      <c r="C45" s="32"/>
      <c r="D45" s="41">
        <v>4.9</v>
      </c>
      <c r="E45" s="42">
        <v>10</v>
      </c>
      <c r="F45" s="42"/>
      <c r="G45" s="217"/>
      <c r="H45" s="231">
        <v>0.021</v>
      </c>
      <c r="I45" s="232"/>
      <c r="J45" s="43"/>
      <c r="K45" s="44">
        <v>1</v>
      </c>
      <c r="L45" s="217"/>
      <c r="M45" s="45">
        <v>0.35</v>
      </c>
      <c r="N45" s="43"/>
      <c r="O45" s="44">
        <v>8</v>
      </c>
      <c r="P45" s="43"/>
      <c r="Q45" s="217"/>
      <c r="R45" s="46">
        <v>54.97965886662333</v>
      </c>
      <c r="S45" s="47">
        <v>4</v>
      </c>
      <c r="T45" s="47"/>
      <c r="U45" s="217"/>
      <c r="V45" s="48">
        <v>1.35</v>
      </c>
      <c r="W45" s="47">
        <v>3</v>
      </c>
      <c r="X45" s="27"/>
      <c r="Y45" s="204">
        <f t="shared" si="2"/>
        <v>26</v>
      </c>
      <c r="Z45" s="205"/>
      <c r="AA45" s="206">
        <v>36.6666663</v>
      </c>
      <c r="AB45" s="207"/>
      <c r="AC45" s="208" t="s">
        <v>46</v>
      </c>
      <c r="AD45" s="209">
        <f t="shared" si="3"/>
        <v>21.657999999999998</v>
      </c>
      <c r="AE45" s="181">
        <f t="shared" si="0"/>
        <v>21.66658</v>
      </c>
      <c r="AF45" s="220">
        <f t="shared" si="1"/>
        <v>21.66658</v>
      </c>
      <c r="AG45" s="209">
        <v>21.5</v>
      </c>
      <c r="AH45" s="230">
        <v>0.5</v>
      </c>
    </row>
    <row r="46" spans="1:34" s="25" customFormat="1" ht="15">
      <c r="A46" s="238"/>
      <c r="B46" s="236" t="s">
        <v>57</v>
      </c>
      <c r="C46" s="49"/>
      <c r="D46" s="50">
        <f>MEDIAN(D6:D45)</f>
        <v>4.95</v>
      </c>
      <c r="E46" s="51">
        <f>MEDIAN(E6:E45)</f>
        <v>10</v>
      </c>
      <c r="F46" s="51"/>
      <c r="G46" s="162"/>
      <c r="H46" s="222">
        <f>MEDIAN(H6:H45)</f>
        <v>0.092</v>
      </c>
      <c r="I46" s="52"/>
      <c r="J46" s="53"/>
      <c r="K46" s="54">
        <f>MEDIAN(K6:K45)</f>
        <v>9</v>
      </c>
      <c r="L46" s="162"/>
      <c r="M46" s="52">
        <f>MEDIAN(M6:M45)</f>
        <v>0.61</v>
      </c>
      <c r="N46" s="53"/>
      <c r="O46" s="54">
        <f>MEDIAN(O6:O45)</f>
        <v>22</v>
      </c>
      <c r="P46" s="53"/>
      <c r="Q46" s="162"/>
      <c r="R46" s="55">
        <f>MEDIAN(R6:R45)</f>
        <v>85.13652357795922</v>
      </c>
      <c r="S46" s="56">
        <f>MEDIAN(S6:S45)</f>
        <v>8</v>
      </c>
      <c r="T46" s="56"/>
      <c r="U46" s="162"/>
      <c r="V46" s="57">
        <f>MEDIAN(V6:V45)</f>
        <v>2.005</v>
      </c>
      <c r="W46" s="56">
        <f>MEDIAN(W6:W45)</f>
        <v>7.5</v>
      </c>
      <c r="X46" s="58"/>
      <c r="Y46" s="157">
        <f aca="true" t="shared" si="4" ref="Y46:AH46">MEDIAN(Y6:Y45)</f>
        <v>61.5</v>
      </c>
      <c r="Z46" s="157">
        <f t="shared" si="4"/>
        <v>2.8571</v>
      </c>
      <c r="AA46" s="157">
        <f t="shared" si="4"/>
        <v>59.9999994</v>
      </c>
      <c r="AB46" s="157">
        <f t="shared" si="4"/>
        <v>2.8570999999999955</v>
      </c>
      <c r="AC46" s="157" t="e">
        <f t="shared" si="4"/>
        <v>#NUM!</v>
      </c>
      <c r="AD46" s="157">
        <f t="shared" si="4"/>
        <v>51.2295</v>
      </c>
      <c r="AE46" s="157"/>
      <c r="AF46" s="157"/>
      <c r="AG46" s="157"/>
      <c r="AH46" s="140">
        <f t="shared" si="4"/>
        <v>2.5</v>
      </c>
    </row>
    <row r="47" spans="1:34" ht="15" customHeight="1" hidden="1">
      <c r="A47" s="239"/>
      <c r="B47" s="236" t="s">
        <v>32</v>
      </c>
      <c r="C47" s="32"/>
      <c r="D47" s="57"/>
      <c r="E47" s="51"/>
      <c r="F47" s="51"/>
      <c r="G47" s="162"/>
      <c r="H47" s="222" t="s">
        <v>58</v>
      </c>
      <c r="I47" s="52"/>
      <c r="J47" s="53"/>
      <c r="K47" s="54"/>
      <c r="L47" s="162"/>
      <c r="M47" s="52">
        <v>0.87</v>
      </c>
      <c r="N47" s="53">
        <v>234394</v>
      </c>
      <c r="O47" s="54">
        <v>9</v>
      </c>
      <c r="P47" s="53"/>
      <c r="Q47" s="162"/>
      <c r="R47" s="55">
        <v>94.7379020999207</v>
      </c>
      <c r="S47" s="56">
        <v>2</v>
      </c>
      <c r="T47" s="56"/>
      <c r="U47" s="162"/>
      <c r="V47" s="57">
        <v>1.78</v>
      </c>
      <c r="W47" s="56">
        <v>1</v>
      </c>
      <c r="X47" s="60"/>
      <c r="Y47" s="157">
        <v>12</v>
      </c>
      <c r="Z47" s="158">
        <v>2.8571</v>
      </c>
      <c r="AA47" s="159">
        <v>39.999996</v>
      </c>
      <c r="AB47" s="160">
        <v>5.714199999999998</v>
      </c>
      <c r="AC47" s="141"/>
      <c r="AD47" s="141"/>
      <c r="AE47" s="141"/>
      <c r="AF47" s="141"/>
      <c r="AG47" s="141"/>
      <c r="AH47" s="141"/>
    </row>
    <row r="48" spans="1:34" ht="15.75" thickBot="1">
      <c r="A48" s="240"/>
      <c r="B48" s="62" t="s">
        <v>59</v>
      </c>
      <c r="C48" s="63"/>
      <c r="D48" s="64">
        <f>AVERAGE(D6:D45)</f>
        <v>5.825750000000001</v>
      </c>
      <c r="E48" s="64">
        <f>AVERAGE(E6:E45)</f>
        <v>10.9</v>
      </c>
      <c r="F48" s="64"/>
      <c r="G48" s="162"/>
      <c r="H48" s="65">
        <f>AVERAGE(H6:H45)</f>
        <v>0.10323000000000004</v>
      </c>
      <c r="I48" s="64"/>
      <c r="J48" s="64"/>
      <c r="K48" s="64">
        <f>AVERAGE(K6:K45)</f>
        <v>10.275</v>
      </c>
      <c r="L48" s="162"/>
      <c r="M48" s="66">
        <f>AVERAGE(M6:M45)</f>
        <v>0.62025</v>
      </c>
      <c r="N48" s="64"/>
      <c r="O48" s="64">
        <f>AVERAGE(O6:O45)</f>
        <v>22.05</v>
      </c>
      <c r="P48" s="64"/>
      <c r="Q48" s="162"/>
      <c r="R48" s="67">
        <f>AVERAGE(R6:R45)</f>
        <v>105.9460508534177</v>
      </c>
      <c r="S48" s="64">
        <f>AVERAGE(S6:S45)</f>
        <v>9.525</v>
      </c>
      <c r="T48" s="64"/>
      <c r="U48" s="162"/>
      <c r="V48" s="57">
        <f>AVERAGE(V6:V45)</f>
        <v>2.16925</v>
      </c>
      <c r="W48" s="64">
        <f>AVERAGE(W6:W45)</f>
        <v>8.325</v>
      </c>
      <c r="X48" s="68"/>
      <c r="Y48" s="157">
        <f aca="true" t="shared" si="5" ref="Y48:AH48">AVERAGE(Y6:Y45)</f>
        <v>61.075</v>
      </c>
      <c r="Z48" s="157">
        <f t="shared" si="5"/>
        <v>2.857100000000001</v>
      </c>
      <c r="AA48" s="157">
        <f t="shared" si="5"/>
        <v>59.91666606749999</v>
      </c>
      <c r="AB48" s="157">
        <f t="shared" si="5"/>
        <v>1.6326285714285722</v>
      </c>
      <c r="AC48" s="157" t="e">
        <f t="shared" si="5"/>
        <v>#DIV/0!</v>
      </c>
      <c r="AD48" s="157">
        <f t="shared" si="5"/>
        <v>50.87620825999999</v>
      </c>
      <c r="AE48" s="157"/>
      <c r="AF48" s="157"/>
      <c r="AG48" s="157"/>
      <c r="AH48" s="140">
        <f t="shared" si="5"/>
        <v>2.7</v>
      </c>
    </row>
    <row r="49" spans="1:34" ht="15">
      <c r="A49" s="240"/>
      <c r="B49" s="237" t="s">
        <v>60</v>
      </c>
      <c r="C49" s="70"/>
      <c r="D49" s="50">
        <f>D46*2</f>
        <v>9.9</v>
      </c>
      <c r="E49" s="50"/>
      <c r="F49" s="50"/>
      <c r="G49" s="163"/>
      <c r="H49" s="222">
        <f>H46*2</f>
        <v>0.184</v>
      </c>
      <c r="I49" s="50"/>
      <c r="J49" s="50"/>
      <c r="K49" s="50"/>
      <c r="L49" s="163"/>
      <c r="M49" s="71" t="s">
        <v>61</v>
      </c>
      <c r="N49" s="50"/>
      <c r="O49" s="50"/>
      <c r="P49" s="50"/>
      <c r="Q49" s="163"/>
      <c r="R49" s="55">
        <f>R46*2</f>
        <v>170.27304715591845</v>
      </c>
      <c r="S49" s="50"/>
      <c r="T49" s="50"/>
      <c r="U49" s="163"/>
      <c r="V49" s="57">
        <f>V46*2</f>
        <v>4.01</v>
      </c>
      <c r="W49" s="50"/>
      <c r="X49" s="72"/>
      <c r="Y49" s="73"/>
      <c r="Z49" s="61"/>
      <c r="AA49" s="59"/>
      <c r="AB49" s="69"/>
      <c r="AC49" s="61"/>
      <c r="AD49" s="61"/>
      <c r="AE49" s="61"/>
      <c r="AF49" s="61"/>
      <c r="AG49" s="61"/>
      <c r="AH49" s="140"/>
    </row>
    <row r="50" spans="1:28" ht="12.75" customHeight="1">
      <c r="A50" s="75"/>
      <c r="B50" s="78"/>
      <c r="C50" s="79"/>
      <c r="H50" s="80"/>
      <c r="I50" s="81"/>
      <c r="J50" s="82"/>
      <c r="K50" s="82"/>
      <c r="L50" s="82"/>
      <c r="M50" s="83"/>
      <c r="N50" s="84"/>
      <c r="O50" s="85"/>
      <c r="P50" s="85"/>
      <c r="Q50" s="85"/>
      <c r="R50" s="86"/>
      <c r="V50" s="76"/>
      <c r="W50" s="77"/>
      <c r="X50" s="79"/>
      <c r="Y50" s="87"/>
      <c r="AB50" s="89"/>
    </row>
    <row r="51" spans="2:28" ht="20.25" customHeight="1">
      <c r="B51" s="287" t="s">
        <v>62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9"/>
      <c r="Y51" s="87"/>
      <c r="AB51" s="89"/>
    </row>
    <row r="52" spans="2:28" ht="16.5" customHeight="1">
      <c r="B52" s="139" t="s">
        <v>76</v>
      </c>
      <c r="C52" s="142"/>
      <c r="D52" s="137">
        <v>9.2</v>
      </c>
      <c r="E52" s="138"/>
      <c r="F52" s="139"/>
      <c r="G52" s="268"/>
      <c r="H52" s="137">
        <f>18.4-2.1</f>
        <v>16.299999999999997</v>
      </c>
      <c r="I52" s="139"/>
      <c r="J52" s="139"/>
      <c r="K52" s="139"/>
      <c r="L52" s="268"/>
      <c r="M52" s="137">
        <v>72</v>
      </c>
      <c r="N52" s="139"/>
      <c r="O52" s="139"/>
      <c r="P52" s="139"/>
      <c r="Q52" s="221"/>
      <c r="R52" s="139">
        <f>R49-31</f>
        <v>139.27304715591845</v>
      </c>
      <c r="S52" s="139"/>
      <c r="T52" s="139"/>
      <c r="U52" s="221"/>
      <c r="V52" s="139">
        <f>V49-1</f>
        <v>3.01</v>
      </c>
      <c r="W52" s="139"/>
      <c r="X52" s="146"/>
      <c r="Y52" s="87"/>
      <c r="AB52" s="89"/>
    </row>
    <row r="53" spans="2:28" ht="16.5" customHeight="1">
      <c r="B53" s="90" t="s">
        <v>63</v>
      </c>
      <c r="C53" s="142"/>
      <c r="D53" s="90">
        <f>D52/19</f>
        <v>0.4842105263157894</v>
      </c>
      <c r="E53" s="90"/>
      <c r="F53" s="90"/>
      <c r="G53" s="269"/>
      <c r="H53" s="90">
        <f>H52/19</f>
        <v>0.8578947368421052</v>
      </c>
      <c r="I53" s="90"/>
      <c r="J53" s="90"/>
      <c r="K53" s="90"/>
      <c r="L53" s="269"/>
      <c r="M53" s="90">
        <f>M52/19</f>
        <v>3.789473684210526</v>
      </c>
      <c r="N53" s="90"/>
      <c r="O53" s="90"/>
      <c r="P53" s="90"/>
      <c r="Q53" s="271"/>
      <c r="R53" s="90">
        <f>R52/19</f>
        <v>7.330160376627287</v>
      </c>
      <c r="S53" s="90"/>
      <c r="T53" s="90"/>
      <c r="U53" s="271"/>
      <c r="V53" s="90">
        <f>V52/19</f>
        <v>0.15842105263157893</v>
      </c>
      <c r="W53" s="90"/>
      <c r="X53" s="146"/>
      <c r="Y53" s="87"/>
      <c r="AB53" s="89"/>
    </row>
    <row r="54" spans="2:34" ht="12.75">
      <c r="B54" s="136" t="s">
        <v>64</v>
      </c>
      <c r="C54" s="143"/>
      <c r="D54" s="91" t="s">
        <v>65</v>
      </c>
      <c r="E54" s="92" t="s">
        <v>66</v>
      </c>
      <c r="F54" s="92"/>
      <c r="G54" s="269"/>
      <c r="H54" s="93" t="s">
        <v>65</v>
      </c>
      <c r="I54" s="94"/>
      <c r="J54" s="95"/>
      <c r="K54" s="96" t="s">
        <v>66</v>
      </c>
      <c r="L54" s="269"/>
      <c r="M54" s="92" t="s">
        <v>65</v>
      </c>
      <c r="N54" s="92"/>
      <c r="O54" s="92" t="s">
        <v>66</v>
      </c>
      <c r="P54" s="92"/>
      <c r="Q54" s="271"/>
      <c r="R54" s="97" t="s">
        <v>65</v>
      </c>
      <c r="S54" s="92" t="s">
        <v>66</v>
      </c>
      <c r="T54" s="98"/>
      <c r="U54" s="271"/>
      <c r="V54" s="98" t="s">
        <v>65</v>
      </c>
      <c r="W54" s="97" t="s">
        <v>66</v>
      </c>
      <c r="X54" s="146"/>
      <c r="Y54" s="164" t="s">
        <v>79</v>
      </c>
      <c r="Z54" s="164" t="s">
        <v>65</v>
      </c>
      <c r="AA54" s="164" t="s">
        <v>66</v>
      </c>
      <c r="AB54" s="164" t="s">
        <v>80</v>
      </c>
      <c r="AC54" s="98"/>
      <c r="AD54" s="98"/>
      <c r="AE54" s="98"/>
      <c r="AF54" s="98"/>
      <c r="AG54" s="164" t="s">
        <v>65</v>
      </c>
      <c r="AH54" s="164" t="s">
        <v>66</v>
      </c>
    </row>
    <row r="55" spans="2:34" ht="12" customHeight="1">
      <c r="B55" s="98">
        <v>20</v>
      </c>
      <c r="C55" s="143"/>
      <c r="D55" s="100">
        <v>9.7</v>
      </c>
      <c r="E55" s="100"/>
      <c r="F55" s="92"/>
      <c r="G55" s="269"/>
      <c r="H55" s="101">
        <v>18.4</v>
      </c>
      <c r="I55" s="102"/>
      <c r="J55" s="103"/>
      <c r="K55" s="101"/>
      <c r="L55" s="269"/>
      <c r="M55" s="104">
        <v>96</v>
      </c>
      <c r="N55" s="104"/>
      <c r="O55" s="105"/>
      <c r="P55" s="106"/>
      <c r="Q55" s="271"/>
      <c r="R55" s="148">
        <v>170.3</v>
      </c>
      <c r="S55" s="148"/>
      <c r="T55" s="107"/>
      <c r="U55" s="271"/>
      <c r="V55" s="97">
        <v>3.78</v>
      </c>
      <c r="W55" s="97"/>
      <c r="X55" s="146"/>
      <c r="Y55" s="175">
        <v>5</v>
      </c>
      <c r="Z55" s="164">
        <v>80</v>
      </c>
      <c r="AA55" s="164">
        <v>100</v>
      </c>
      <c r="AB55" s="164">
        <f aca="true" t="shared" si="6" ref="AB55:AB65">AA55-Z55</f>
        <v>20</v>
      </c>
      <c r="AC55" s="98"/>
      <c r="AD55" s="98"/>
      <c r="AE55" s="98"/>
      <c r="AF55" s="98"/>
      <c r="AG55" s="164">
        <v>80</v>
      </c>
      <c r="AH55" s="164"/>
    </row>
    <row r="56" spans="2:34" ht="13.5" customHeight="1">
      <c r="B56" s="98">
        <f>B55-1</f>
        <v>19</v>
      </c>
      <c r="C56" s="143"/>
      <c r="D56" s="100">
        <v>9.2</v>
      </c>
      <c r="E56" s="100">
        <v>9.6</v>
      </c>
      <c r="F56" s="109">
        <f>E56-D56</f>
        <v>0.40000000000000036</v>
      </c>
      <c r="G56" s="269"/>
      <c r="H56" s="101">
        <v>17.5</v>
      </c>
      <c r="I56" s="102"/>
      <c r="J56" s="103"/>
      <c r="K56" s="101">
        <v>18.3</v>
      </c>
      <c r="L56" s="269"/>
      <c r="M56" s="110">
        <f aca="true" t="shared" si="7" ref="M56:M69">M55-4</f>
        <v>92</v>
      </c>
      <c r="N56" s="110"/>
      <c r="O56" s="111">
        <v>95</v>
      </c>
      <c r="P56" s="112">
        <f>O56-M56</f>
        <v>3</v>
      </c>
      <c r="Q56" s="271"/>
      <c r="R56" s="148">
        <f>S56-7.34</f>
        <v>162.95</v>
      </c>
      <c r="S56" s="148">
        <v>170.29</v>
      </c>
      <c r="T56" s="113">
        <f aca="true" t="shared" si="8" ref="T56:T63">S56-R56</f>
        <v>7.340000000000003</v>
      </c>
      <c r="U56" s="271"/>
      <c r="V56" s="97">
        <f>V55-0.14</f>
        <v>3.6399999999999997</v>
      </c>
      <c r="W56" s="97">
        <v>3.77</v>
      </c>
      <c r="X56" s="147"/>
      <c r="Y56" s="174">
        <v>4.5</v>
      </c>
      <c r="Z56" s="164">
        <v>73.5</v>
      </c>
      <c r="AA56" s="164">
        <f aca="true" t="shared" si="9" ref="AA56:AA63">Z56+6</f>
        <v>79.5</v>
      </c>
      <c r="AB56" s="164">
        <f t="shared" si="6"/>
        <v>6</v>
      </c>
      <c r="AC56" s="98"/>
      <c r="AD56" s="98"/>
      <c r="AE56" s="98"/>
      <c r="AF56" s="98"/>
      <c r="AG56" s="164">
        <f>AH56-6.5</f>
        <v>73</v>
      </c>
      <c r="AH56" s="164">
        <v>79.5</v>
      </c>
    </row>
    <row r="57" spans="2:34" ht="15" customHeight="1">
      <c r="B57" s="98">
        <f aca="true" t="shared" si="10" ref="B57:B73">B56-1</f>
        <v>18</v>
      </c>
      <c r="C57" s="143"/>
      <c r="D57" s="100">
        <f>D56-0.5</f>
        <v>8.7</v>
      </c>
      <c r="E57" s="100">
        <v>9.1</v>
      </c>
      <c r="F57" s="109">
        <f aca="true" t="shared" si="11" ref="F57:F74">E57-D57</f>
        <v>0.40000000000000036</v>
      </c>
      <c r="G57" s="269"/>
      <c r="H57" s="101">
        <f aca="true" t="shared" si="12" ref="H57:H62">H56-0.9</f>
        <v>16.6</v>
      </c>
      <c r="I57" s="102"/>
      <c r="J57" s="103"/>
      <c r="K57" s="101">
        <f aca="true" t="shared" si="13" ref="K57:K63">K56-0.9</f>
        <v>17.400000000000002</v>
      </c>
      <c r="L57" s="269"/>
      <c r="M57" s="110">
        <f t="shared" si="7"/>
        <v>88</v>
      </c>
      <c r="N57" s="110"/>
      <c r="O57" s="111">
        <f aca="true" t="shared" si="14" ref="O57:O69">O56-4</f>
        <v>91</v>
      </c>
      <c r="P57" s="112">
        <f aca="true" t="shared" si="15" ref="P57:P74">O57-M57</f>
        <v>3</v>
      </c>
      <c r="Q57" s="271"/>
      <c r="R57" s="148">
        <f aca="true" t="shared" si="16" ref="R57:R74">S57-7.34</f>
        <v>155.6</v>
      </c>
      <c r="S57" s="148">
        <f>S56-7.35</f>
        <v>162.94</v>
      </c>
      <c r="T57" s="113">
        <f t="shared" si="8"/>
        <v>7.340000000000003</v>
      </c>
      <c r="U57" s="271"/>
      <c r="V57" s="97">
        <f>V56-0.14</f>
        <v>3.4999999999999996</v>
      </c>
      <c r="W57" s="97">
        <f>W56-0.14</f>
        <v>3.63</v>
      </c>
      <c r="X57" s="147"/>
      <c r="Y57" s="250">
        <v>4</v>
      </c>
      <c r="Z57" s="164">
        <v>67</v>
      </c>
      <c r="AA57" s="164">
        <f t="shared" si="9"/>
        <v>73</v>
      </c>
      <c r="AB57" s="164">
        <f t="shared" si="6"/>
        <v>6</v>
      </c>
      <c r="AC57" s="98"/>
      <c r="AD57" s="98"/>
      <c r="AE57" s="98"/>
      <c r="AF57" s="98"/>
      <c r="AG57" s="164">
        <f aca="true" t="shared" si="17" ref="AG57:AG64">AH57-6.5</f>
        <v>66</v>
      </c>
      <c r="AH57" s="164">
        <f>AH56-7</f>
        <v>72.5</v>
      </c>
    </row>
    <row r="58" spans="2:34" ht="12.75">
      <c r="B58" s="98">
        <f t="shared" si="10"/>
        <v>17</v>
      </c>
      <c r="C58" s="143"/>
      <c r="D58" s="100">
        <f aca="true" t="shared" si="18" ref="D58:E68">D57-0.5</f>
        <v>8.2</v>
      </c>
      <c r="E58" s="100">
        <f>E57-0.5</f>
        <v>8.6</v>
      </c>
      <c r="F58" s="109">
        <f t="shared" si="11"/>
        <v>0.40000000000000036</v>
      </c>
      <c r="G58" s="269"/>
      <c r="H58" s="101">
        <f t="shared" si="12"/>
        <v>15.700000000000001</v>
      </c>
      <c r="I58" s="102"/>
      <c r="J58" s="103"/>
      <c r="K58" s="101">
        <f t="shared" si="13"/>
        <v>16.500000000000004</v>
      </c>
      <c r="L58" s="269"/>
      <c r="M58" s="110">
        <f t="shared" si="7"/>
        <v>84</v>
      </c>
      <c r="N58" s="110"/>
      <c r="O58" s="111">
        <f t="shared" si="14"/>
        <v>87</v>
      </c>
      <c r="P58" s="112">
        <f t="shared" si="15"/>
        <v>3</v>
      </c>
      <c r="Q58" s="271"/>
      <c r="R58" s="148">
        <f t="shared" si="16"/>
        <v>148.25</v>
      </c>
      <c r="S58" s="148">
        <f aca="true" t="shared" si="19" ref="S58:S74">S57-7.35</f>
        <v>155.59</v>
      </c>
      <c r="T58" s="113">
        <f t="shared" si="8"/>
        <v>7.340000000000003</v>
      </c>
      <c r="U58" s="271"/>
      <c r="V58" s="97">
        <v>3.36</v>
      </c>
      <c r="W58" s="97">
        <f>W57-0.14</f>
        <v>3.4899999999999998</v>
      </c>
      <c r="X58" s="147"/>
      <c r="Y58" s="166">
        <v>3.5</v>
      </c>
      <c r="Z58" s="164">
        <v>60.5</v>
      </c>
      <c r="AA58" s="164">
        <f t="shared" si="9"/>
        <v>66.5</v>
      </c>
      <c r="AB58" s="164">
        <f t="shared" si="6"/>
        <v>6</v>
      </c>
      <c r="AC58" s="98"/>
      <c r="AD58" s="98"/>
      <c r="AE58" s="98"/>
      <c r="AF58" s="98"/>
      <c r="AG58" s="164">
        <f t="shared" si="17"/>
        <v>59</v>
      </c>
      <c r="AH58" s="164">
        <f aca="true" t="shared" si="20" ref="AH58:AH64">AH57-7</f>
        <v>65.5</v>
      </c>
    </row>
    <row r="59" spans="2:34" ht="12.75">
      <c r="B59" s="98">
        <f t="shared" si="10"/>
        <v>16</v>
      </c>
      <c r="C59" s="143"/>
      <c r="D59" s="100">
        <f t="shared" si="18"/>
        <v>7.699999999999999</v>
      </c>
      <c r="E59" s="100">
        <f t="shared" si="18"/>
        <v>8.1</v>
      </c>
      <c r="F59" s="109">
        <f t="shared" si="11"/>
        <v>0.40000000000000036</v>
      </c>
      <c r="G59" s="269"/>
      <c r="H59" s="101">
        <f t="shared" si="12"/>
        <v>14.8</v>
      </c>
      <c r="I59" s="101"/>
      <c r="J59" s="101"/>
      <c r="K59" s="101">
        <f t="shared" si="13"/>
        <v>15.600000000000003</v>
      </c>
      <c r="L59" s="269"/>
      <c r="M59" s="110">
        <f t="shared" si="7"/>
        <v>80</v>
      </c>
      <c r="N59" s="110"/>
      <c r="O59" s="111">
        <f t="shared" si="14"/>
        <v>83</v>
      </c>
      <c r="P59" s="112">
        <f t="shared" si="15"/>
        <v>3</v>
      </c>
      <c r="Q59" s="271"/>
      <c r="R59" s="148">
        <f t="shared" si="16"/>
        <v>140.9</v>
      </c>
      <c r="S59" s="148">
        <f t="shared" si="19"/>
        <v>148.24</v>
      </c>
      <c r="T59" s="113">
        <f t="shared" si="8"/>
        <v>7.340000000000003</v>
      </c>
      <c r="U59" s="271"/>
      <c r="V59" s="97">
        <v>3.22</v>
      </c>
      <c r="W59" s="97">
        <v>3.35</v>
      </c>
      <c r="X59" s="147"/>
      <c r="Y59" s="167">
        <v>3</v>
      </c>
      <c r="Z59" s="164">
        <v>54</v>
      </c>
      <c r="AA59" s="164">
        <f t="shared" si="9"/>
        <v>60</v>
      </c>
      <c r="AB59" s="164">
        <f t="shared" si="6"/>
        <v>6</v>
      </c>
      <c r="AC59" s="98"/>
      <c r="AD59" s="98"/>
      <c r="AE59" s="98"/>
      <c r="AF59" s="98"/>
      <c r="AG59" s="164">
        <f t="shared" si="17"/>
        <v>52</v>
      </c>
      <c r="AH59" s="164">
        <f t="shared" si="20"/>
        <v>58.5</v>
      </c>
    </row>
    <row r="60" spans="2:34" ht="12.75">
      <c r="B60" s="98">
        <f t="shared" si="10"/>
        <v>15</v>
      </c>
      <c r="C60" s="2"/>
      <c r="D60" s="100">
        <f t="shared" si="18"/>
        <v>7.199999999999999</v>
      </c>
      <c r="E60" s="100">
        <f t="shared" si="18"/>
        <v>7.6</v>
      </c>
      <c r="F60" s="109">
        <f t="shared" si="11"/>
        <v>0.40000000000000036</v>
      </c>
      <c r="G60" s="269"/>
      <c r="H60" s="101">
        <f t="shared" si="12"/>
        <v>13.9</v>
      </c>
      <c r="I60" s="101"/>
      <c r="J60" s="101"/>
      <c r="K60" s="101">
        <f t="shared" si="13"/>
        <v>14.700000000000003</v>
      </c>
      <c r="L60" s="269"/>
      <c r="M60" s="110">
        <f t="shared" si="7"/>
        <v>76</v>
      </c>
      <c r="N60" s="110"/>
      <c r="O60" s="111">
        <f t="shared" si="14"/>
        <v>79</v>
      </c>
      <c r="P60" s="112">
        <f t="shared" si="15"/>
        <v>3</v>
      </c>
      <c r="Q60" s="271"/>
      <c r="R60" s="148">
        <f t="shared" si="16"/>
        <v>133.55</v>
      </c>
      <c r="S60" s="148">
        <f t="shared" si="19"/>
        <v>140.89000000000001</v>
      </c>
      <c r="T60" s="113">
        <f t="shared" si="8"/>
        <v>7.340000000000003</v>
      </c>
      <c r="U60" s="271"/>
      <c r="V60" s="97">
        <f aca="true" t="shared" si="21" ref="V60:W71">V59-0.15</f>
        <v>3.0700000000000003</v>
      </c>
      <c r="W60" s="97">
        <v>3.21</v>
      </c>
      <c r="X60" s="147"/>
      <c r="Y60" s="168">
        <v>2.5</v>
      </c>
      <c r="Z60" s="164">
        <v>47.5</v>
      </c>
      <c r="AA60" s="164">
        <f t="shared" si="9"/>
        <v>53.5</v>
      </c>
      <c r="AB60" s="164">
        <f t="shared" si="6"/>
        <v>6</v>
      </c>
      <c r="AC60" s="98"/>
      <c r="AD60" s="98"/>
      <c r="AE60" s="98"/>
      <c r="AF60" s="98"/>
      <c r="AG60" s="164">
        <f t="shared" si="17"/>
        <v>45</v>
      </c>
      <c r="AH60" s="164">
        <f t="shared" si="20"/>
        <v>51.5</v>
      </c>
    </row>
    <row r="61" spans="2:34" ht="12.75">
      <c r="B61" s="98">
        <f t="shared" si="10"/>
        <v>14</v>
      </c>
      <c r="C61" s="2"/>
      <c r="D61" s="100">
        <f t="shared" si="18"/>
        <v>6.699999999999999</v>
      </c>
      <c r="E61" s="100">
        <f t="shared" si="18"/>
        <v>7.1</v>
      </c>
      <c r="F61" s="109">
        <f t="shared" si="11"/>
        <v>0.40000000000000036</v>
      </c>
      <c r="G61" s="269"/>
      <c r="H61" s="101">
        <f t="shared" si="12"/>
        <v>13</v>
      </c>
      <c r="I61" s="101"/>
      <c r="J61" s="101"/>
      <c r="K61" s="101">
        <f t="shared" si="13"/>
        <v>13.800000000000002</v>
      </c>
      <c r="L61" s="269"/>
      <c r="M61" s="110">
        <f t="shared" si="7"/>
        <v>72</v>
      </c>
      <c r="N61" s="110"/>
      <c r="O61" s="111">
        <f t="shared" si="14"/>
        <v>75</v>
      </c>
      <c r="P61" s="112">
        <f t="shared" si="15"/>
        <v>3</v>
      </c>
      <c r="Q61" s="271"/>
      <c r="R61" s="148">
        <f t="shared" si="16"/>
        <v>126.20000000000002</v>
      </c>
      <c r="S61" s="148">
        <f t="shared" si="19"/>
        <v>133.54000000000002</v>
      </c>
      <c r="T61" s="113">
        <f t="shared" si="8"/>
        <v>7.340000000000003</v>
      </c>
      <c r="U61" s="271"/>
      <c r="V61" s="97">
        <f t="shared" si="21"/>
        <v>2.9200000000000004</v>
      </c>
      <c r="W61" s="97">
        <f t="shared" si="21"/>
        <v>3.06</v>
      </c>
      <c r="X61" s="147"/>
      <c r="Y61" s="169">
        <v>2</v>
      </c>
      <c r="Z61" s="164">
        <v>41</v>
      </c>
      <c r="AA61" s="164">
        <f t="shared" si="9"/>
        <v>47</v>
      </c>
      <c r="AB61" s="164">
        <f t="shared" si="6"/>
        <v>6</v>
      </c>
      <c r="AC61" s="98"/>
      <c r="AD61" s="98"/>
      <c r="AE61" s="98"/>
      <c r="AF61" s="98"/>
      <c r="AG61" s="164">
        <f t="shared" si="17"/>
        <v>38</v>
      </c>
      <c r="AH61" s="164">
        <f t="shared" si="20"/>
        <v>44.5</v>
      </c>
    </row>
    <row r="62" spans="2:34" ht="12.75">
      <c r="B62" s="98">
        <f t="shared" si="10"/>
        <v>13</v>
      </c>
      <c r="C62" s="2"/>
      <c r="D62" s="100">
        <f t="shared" si="18"/>
        <v>6.199999999999999</v>
      </c>
      <c r="E62" s="100">
        <f t="shared" si="18"/>
        <v>6.6</v>
      </c>
      <c r="F62" s="109">
        <f t="shared" si="11"/>
        <v>0.40000000000000036</v>
      </c>
      <c r="G62" s="269"/>
      <c r="H62" s="101">
        <f t="shared" si="12"/>
        <v>12.1</v>
      </c>
      <c r="I62" s="101"/>
      <c r="J62" s="101"/>
      <c r="K62" s="101">
        <f t="shared" si="13"/>
        <v>12.900000000000002</v>
      </c>
      <c r="L62" s="269"/>
      <c r="M62" s="110">
        <f t="shared" si="7"/>
        <v>68</v>
      </c>
      <c r="N62" s="114"/>
      <c r="O62" s="111">
        <f t="shared" si="14"/>
        <v>71</v>
      </c>
      <c r="P62" s="112">
        <f t="shared" si="15"/>
        <v>3</v>
      </c>
      <c r="Q62" s="271"/>
      <c r="R62" s="148">
        <f t="shared" si="16"/>
        <v>118.85000000000002</v>
      </c>
      <c r="S62" s="148">
        <f t="shared" si="19"/>
        <v>126.19000000000003</v>
      </c>
      <c r="T62" s="113">
        <f t="shared" si="8"/>
        <v>7.340000000000003</v>
      </c>
      <c r="U62" s="271"/>
      <c r="V62" s="97">
        <f t="shared" si="21"/>
        <v>2.7700000000000005</v>
      </c>
      <c r="W62" s="97">
        <f t="shared" si="21"/>
        <v>2.91</v>
      </c>
      <c r="X62" s="147"/>
      <c r="Y62" s="170">
        <v>1.5</v>
      </c>
      <c r="Z62" s="164">
        <v>34.5</v>
      </c>
      <c r="AA62" s="164">
        <f t="shared" si="9"/>
        <v>40.5</v>
      </c>
      <c r="AB62" s="164">
        <f t="shared" si="6"/>
        <v>6</v>
      </c>
      <c r="AC62" s="98"/>
      <c r="AD62" s="98"/>
      <c r="AE62" s="98"/>
      <c r="AF62" s="98"/>
      <c r="AG62" s="164">
        <f t="shared" si="17"/>
        <v>31</v>
      </c>
      <c r="AH62" s="164">
        <f t="shared" si="20"/>
        <v>37.5</v>
      </c>
    </row>
    <row r="63" spans="2:34" ht="12.75">
      <c r="B63" s="98">
        <f t="shared" si="10"/>
        <v>12</v>
      </c>
      <c r="C63" s="2"/>
      <c r="D63" s="100">
        <f t="shared" si="18"/>
        <v>5.699999999999999</v>
      </c>
      <c r="E63" s="100">
        <f t="shared" si="18"/>
        <v>6.1</v>
      </c>
      <c r="F63" s="109">
        <f t="shared" si="11"/>
        <v>0.40000000000000036</v>
      </c>
      <c r="G63" s="269"/>
      <c r="H63" s="101">
        <v>11.2</v>
      </c>
      <c r="I63" s="101"/>
      <c r="J63" s="101"/>
      <c r="K63" s="101">
        <f t="shared" si="13"/>
        <v>12.000000000000002</v>
      </c>
      <c r="L63" s="269"/>
      <c r="M63" s="110">
        <f t="shared" si="7"/>
        <v>64</v>
      </c>
      <c r="N63" s="114"/>
      <c r="O63" s="111">
        <f t="shared" si="14"/>
        <v>67</v>
      </c>
      <c r="P63" s="112">
        <f t="shared" si="15"/>
        <v>3</v>
      </c>
      <c r="Q63" s="271"/>
      <c r="R63" s="148">
        <f t="shared" si="16"/>
        <v>111.50000000000003</v>
      </c>
      <c r="S63" s="148">
        <f t="shared" si="19"/>
        <v>118.84000000000003</v>
      </c>
      <c r="T63" s="113">
        <f t="shared" si="8"/>
        <v>7.340000000000003</v>
      </c>
      <c r="U63" s="271"/>
      <c r="V63" s="97">
        <f t="shared" si="21"/>
        <v>2.6200000000000006</v>
      </c>
      <c r="W63" s="97">
        <f t="shared" si="21"/>
        <v>2.7600000000000002</v>
      </c>
      <c r="X63" s="147"/>
      <c r="Y63" s="171">
        <v>1</v>
      </c>
      <c r="Z63" s="164">
        <v>28</v>
      </c>
      <c r="AA63" s="164">
        <f t="shared" si="9"/>
        <v>34</v>
      </c>
      <c r="AB63" s="164">
        <f t="shared" si="6"/>
        <v>6</v>
      </c>
      <c r="AC63" s="98"/>
      <c r="AD63" s="98"/>
      <c r="AE63" s="98"/>
      <c r="AF63" s="98"/>
      <c r="AG63" s="164">
        <f t="shared" si="17"/>
        <v>24</v>
      </c>
      <c r="AH63" s="164">
        <f t="shared" si="20"/>
        <v>30.5</v>
      </c>
    </row>
    <row r="64" spans="2:34" ht="12.75">
      <c r="B64" s="98">
        <f t="shared" si="10"/>
        <v>11</v>
      </c>
      <c r="C64" s="2"/>
      <c r="D64" s="100">
        <f t="shared" si="18"/>
        <v>5.199999999999999</v>
      </c>
      <c r="E64" s="100">
        <f t="shared" si="18"/>
        <v>5.6</v>
      </c>
      <c r="F64" s="109">
        <f t="shared" si="11"/>
        <v>0.40000000000000036</v>
      </c>
      <c r="G64" s="269"/>
      <c r="H64" s="101">
        <v>10.3</v>
      </c>
      <c r="I64" s="101"/>
      <c r="J64" s="101"/>
      <c r="K64" s="101">
        <v>11.1</v>
      </c>
      <c r="L64" s="269"/>
      <c r="M64" s="110">
        <f t="shared" si="7"/>
        <v>60</v>
      </c>
      <c r="N64" s="110"/>
      <c r="O64" s="111">
        <f t="shared" si="14"/>
        <v>63</v>
      </c>
      <c r="P64" s="112">
        <f t="shared" si="15"/>
        <v>3</v>
      </c>
      <c r="Q64" s="271"/>
      <c r="R64" s="148">
        <f t="shared" si="16"/>
        <v>104.15000000000003</v>
      </c>
      <c r="S64" s="148">
        <f t="shared" si="19"/>
        <v>111.49000000000004</v>
      </c>
      <c r="T64" s="113">
        <f>S64-R64</f>
        <v>7.340000000000003</v>
      </c>
      <c r="U64" s="271"/>
      <c r="V64" s="97">
        <f t="shared" si="21"/>
        <v>2.4700000000000006</v>
      </c>
      <c r="W64" s="97">
        <f t="shared" si="21"/>
        <v>2.6100000000000003</v>
      </c>
      <c r="X64" s="147"/>
      <c r="Y64" s="172">
        <v>0.5</v>
      </c>
      <c r="Z64" s="164">
        <v>21.5</v>
      </c>
      <c r="AA64" s="164">
        <v>27.5</v>
      </c>
      <c r="AB64" s="164">
        <f t="shared" si="6"/>
        <v>6</v>
      </c>
      <c r="AC64" s="98"/>
      <c r="AD64" s="98"/>
      <c r="AE64" s="98"/>
      <c r="AF64" s="98"/>
      <c r="AG64" s="164">
        <f t="shared" si="17"/>
        <v>17</v>
      </c>
      <c r="AH64" s="164">
        <f t="shared" si="20"/>
        <v>23.5</v>
      </c>
    </row>
    <row r="65" spans="2:34" ht="12.75">
      <c r="B65" s="98">
        <f t="shared" si="10"/>
        <v>10</v>
      </c>
      <c r="C65" s="2"/>
      <c r="D65" s="100">
        <f t="shared" si="18"/>
        <v>4.699999999999999</v>
      </c>
      <c r="E65" s="100">
        <f t="shared" si="18"/>
        <v>5.1</v>
      </c>
      <c r="F65" s="109">
        <f t="shared" si="11"/>
        <v>0.40000000000000036</v>
      </c>
      <c r="G65" s="269"/>
      <c r="H65" s="101">
        <v>9.4</v>
      </c>
      <c r="I65" s="98"/>
      <c r="J65" s="98"/>
      <c r="K65" s="101">
        <v>10.2</v>
      </c>
      <c r="L65" s="269"/>
      <c r="M65" s="110">
        <f t="shared" si="7"/>
        <v>56</v>
      </c>
      <c r="N65" s="110"/>
      <c r="O65" s="111">
        <f t="shared" si="14"/>
        <v>59</v>
      </c>
      <c r="P65" s="112">
        <f t="shared" si="15"/>
        <v>3</v>
      </c>
      <c r="Q65" s="271"/>
      <c r="R65" s="148">
        <f t="shared" si="16"/>
        <v>96.80000000000004</v>
      </c>
      <c r="S65" s="148">
        <f t="shared" si="19"/>
        <v>104.14000000000004</v>
      </c>
      <c r="T65" s="113">
        <f aca="true" t="shared" si="22" ref="T65:T74">S65-R65</f>
        <v>7.340000000000003</v>
      </c>
      <c r="U65" s="271"/>
      <c r="V65" s="97">
        <f t="shared" si="21"/>
        <v>2.3200000000000007</v>
      </c>
      <c r="W65" s="97">
        <f t="shared" si="21"/>
        <v>2.4600000000000004</v>
      </c>
      <c r="X65" s="147"/>
      <c r="Y65" s="173">
        <v>0</v>
      </c>
      <c r="Z65" s="164">
        <v>6</v>
      </c>
      <c r="AA65" s="164">
        <v>21</v>
      </c>
      <c r="AB65" s="164">
        <f t="shared" si="6"/>
        <v>15</v>
      </c>
      <c r="AC65" s="98"/>
      <c r="AD65" s="98"/>
      <c r="AE65" s="98"/>
      <c r="AF65" s="98"/>
      <c r="AG65" s="164"/>
      <c r="AH65" s="164">
        <v>16.5</v>
      </c>
    </row>
    <row r="66" spans="2:24" ht="12.75">
      <c r="B66" s="98">
        <f t="shared" si="10"/>
        <v>9</v>
      </c>
      <c r="C66" s="143"/>
      <c r="D66" s="100">
        <f t="shared" si="18"/>
        <v>4.199999999999999</v>
      </c>
      <c r="E66" s="100">
        <f t="shared" si="18"/>
        <v>4.6</v>
      </c>
      <c r="F66" s="109">
        <f t="shared" si="11"/>
        <v>0.40000000000000036</v>
      </c>
      <c r="G66" s="269"/>
      <c r="H66" s="101">
        <v>8.5</v>
      </c>
      <c r="I66" s="98"/>
      <c r="J66" s="98"/>
      <c r="K66" s="101">
        <v>9.3</v>
      </c>
      <c r="L66" s="269"/>
      <c r="M66" s="110">
        <f>M65-4</f>
        <v>52</v>
      </c>
      <c r="N66" s="110"/>
      <c r="O66" s="111">
        <f t="shared" si="14"/>
        <v>55</v>
      </c>
      <c r="P66" s="112">
        <f t="shared" si="15"/>
        <v>3</v>
      </c>
      <c r="Q66" s="271"/>
      <c r="R66" s="148">
        <f t="shared" si="16"/>
        <v>89.45000000000005</v>
      </c>
      <c r="S66" s="148">
        <f t="shared" si="19"/>
        <v>96.79000000000005</v>
      </c>
      <c r="T66" s="113">
        <f t="shared" si="22"/>
        <v>7.340000000000003</v>
      </c>
      <c r="U66" s="271"/>
      <c r="V66" s="97">
        <f t="shared" si="21"/>
        <v>2.170000000000001</v>
      </c>
      <c r="W66" s="97">
        <f t="shared" si="21"/>
        <v>2.3100000000000005</v>
      </c>
      <c r="X66" s="147"/>
    </row>
    <row r="67" spans="2:28" ht="12.75" customHeight="1">
      <c r="B67" s="98">
        <f t="shared" si="10"/>
        <v>8</v>
      </c>
      <c r="C67" s="144"/>
      <c r="D67" s="100">
        <f t="shared" si="18"/>
        <v>3.6999999999999993</v>
      </c>
      <c r="E67" s="100">
        <f t="shared" si="18"/>
        <v>4.1</v>
      </c>
      <c r="F67" s="109">
        <f t="shared" si="11"/>
        <v>0.40000000000000036</v>
      </c>
      <c r="G67" s="269"/>
      <c r="H67" s="101">
        <v>7.6</v>
      </c>
      <c r="I67" s="98"/>
      <c r="J67" s="98"/>
      <c r="K67" s="101">
        <v>8.4</v>
      </c>
      <c r="L67" s="269"/>
      <c r="M67" s="110">
        <f t="shared" si="7"/>
        <v>48</v>
      </c>
      <c r="N67" s="110"/>
      <c r="O67" s="111">
        <f t="shared" si="14"/>
        <v>51</v>
      </c>
      <c r="P67" s="112">
        <f t="shared" si="15"/>
        <v>3</v>
      </c>
      <c r="Q67" s="271"/>
      <c r="R67" s="148">
        <f t="shared" si="16"/>
        <v>82.10000000000005</v>
      </c>
      <c r="S67" s="148">
        <f t="shared" si="19"/>
        <v>89.44000000000005</v>
      </c>
      <c r="T67" s="113">
        <f t="shared" si="22"/>
        <v>7.340000000000003</v>
      </c>
      <c r="U67" s="271"/>
      <c r="V67" s="97">
        <f t="shared" si="21"/>
        <v>2.020000000000001</v>
      </c>
      <c r="W67" s="97">
        <f t="shared" si="21"/>
        <v>2.1600000000000006</v>
      </c>
      <c r="X67" s="147"/>
      <c r="Y67" s="75"/>
      <c r="Z67" s="75"/>
      <c r="AA67" s="108"/>
      <c r="AB67" s="75"/>
    </row>
    <row r="68" spans="2:28" ht="12.75">
      <c r="B68" s="98">
        <f t="shared" si="10"/>
        <v>7</v>
      </c>
      <c r="C68" s="143"/>
      <c r="D68" s="100">
        <f>D67-0.5</f>
        <v>3.1999999999999993</v>
      </c>
      <c r="E68" s="100">
        <f t="shared" si="18"/>
        <v>3.5999999999999996</v>
      </c>
      <c r="F68" s="109">
        <f t="shared" si="11"/>
        <v>0.40000000000000036</v>
      </c>
      <c r="G68" s="269"/>
      <c r="H68" s="101">
        <f aca="true" t="shared" si="23" ref="H68:H74">H67-0.8</f>
        <v>6.8</v>
      </c>
      <c r="I68" s="98"/>
      <c r="J68" s="98"/>
      <c r="K68" s="101">
        <v>7.5</v>
      </c>
      <c r="L68" s="269"/>
      <c r="M68" s="110">
        <f t="shared" si="7"/>
        <v>44</v>
      </c>
      <c r="N68" s="110"/>
      <c r="O68" s="111">
        <f t="shared" si="14"/>
        <v>47</v>
      </c>
      <c r="P68" s="112">
        <f t="shared" si="15"/>
        <v>3</v>
      </c>
      <c r="Q68" s="271"/>
      <c r="R68" s="148">
        <f t="shared" si="16"/>
        <v>74.75000000000006</v>
      </c>
      <c r="S68" s="148">
        <f t="shared" si="19"/>
        <v>82.09000000000006</v>
      </c>
      <c r="T68" s="113">
        <f t="shared" si="22"/>
        <v>7.340000000000003</v>
      </c>
      <c r="U68" s="271"/>
      <c r="V68" s="97">
        <f t="shared" si="21"/>
        <v>1.870000000000001</v>
      </c>
      <c r="W68" s="97">
        <f t="shared" si="21"/>
        <v>2.0100000000000007</v>
      </c>
      <c r="X68" s="147"/>
      <c r="Y68" s="75"/>
      <c r="Z68" s="75"/>
      <c r="AA68" s="108"/>
      <c r="AB68" s="75"/>
    </row>
    <row r="69" spans="2:28" ht="12.75">
      <c r="B69" s="98">
        <f t="shared" si="10"/>
        <v>6</v>
      </c>
      <c r="C69" s="143"/>
      <c r="D69" s="100">
        <f>D68-0.5</f>
        <v>2.6999999999999993</v>
      </c>
      <c r="E69" s="100">
        <f>E68-0.5</f>
        <v>3.0999999999999996</v>
      </c>
      <c r="F69" s="109">
        <f t="shared" si="11"/>
        <v>0.40000000000000036</v>
      </c>
      <c r="G69" s="269"/>
      <c r="H69" s="101">
        <f t="shared" si="23"/>
        <v>6</v>
      </c>
      <c r="I69" s="98"/>
      <c r="J69" s="98"/>
      <c r="K69" s="101">
        <f aca="true" t="shared" si="24" ref="K69:K74">K68-0.8</f>
        <v>6.7</v>
      </c>
      <c r="L69" s="269"/>
      <c r="M69" s="110">
        <f t="shared" si="7"/>
        <v>40</v>
      </c>
      <c r="N69" s="110"/>
      <c r="O69" s="111">
        <f t="shared" si="14"/>
        <v>43</v>
      </c>
      <c r="P69" s="112">
        <f t="shared" si="15"/>
        <v>3</v>
      </c>
      <c r="Q69" s="271"/>
      <c r="R69" s="148">
        <f t="shared" si="16"/>
        <v>67.40000000000006</v>
      </c>
      <c r="S69" s="148">
        <f t="shared" si="19"/>
        <v>74.74000000000007</v>
      </c>
      <c r="T69" s="113">
        <f t="shared" si="22"/>
        <v>7.340000000000003</v>
      </c>
      <c r="U69" s="271"/>
      <c r="V69" s="97">
        <f t="shared" si="21"/>
        <v>1.720000000000001</v>
      </c>
      <c r="W69" s="97">
        <f t="shared" si="21"/>
        <v>1.8600000000000008</v>
      </c>
      <c r="X69" s="147"/>
      <c r="Y69" s="75"/>
      <c r="Z69" s="75"/>
      <c r="AA69" s="108"/>
      <c r="AB69" s="75"/>
    </row>
    <row r="70" spans="2:28" ht="12.75">
      <c r="B70" s="98">
        <f t="shared" si="10"/>
        <v>5</v>
      </c>
      <c r="C70" s="143"/>
      <c r="D70" s="100">
        <f>D69-0.5</f>
        <v>2.1999999999999993</v>
      </c>
      <c r="E70" s="100">
        <f>E69-0.5</f>
        <v>2.5999999999999996</v>
      </c>
      <c r="F70" s="109">
        <f t="shared" si="11"/>
        <v>0.40000000000000036</v>
      </c>
      <c r="G70" s="269"/>
      <c r="H70" s="101">
        <f t="shared" si="23"/>
        <v>5.2</v>
      </c>
      <c r="I70" s="98"/>
      <c r="J70" s="98"/>
      <c r="K70" s="101">
        <f t="shared" si="24"/>
        <v>5.9</v>
      </c>
      <c r="L70" s="269"/>
      <c r="M70" s="110">
        <f>M69-3</f>
        <v>37</v>
      </c>
      <c r="N70" s="110"/>
      <c r="O70" s="111">
        <f>O69-4</f>
        <v>39</v>
      </c>
      <c r="P70" s="112">
        <f t="shared" si="15"/>
        <v>2</v>
      </c>
      <c r="Q70" s="271"/>
      <c r="R70" s="148">
        <f t="shared" si="16"/>
        <v>60.05000000000007</v>
      </c>
      <c r="S70" s="148">
        <f t="shared" si="19"/>
        <v>67.39000000000007</v>
      </c>
      <c r="T70" s="113">
        <f t="shared" si="22"/>
        <v>7.340000000000003</v>
      </c>
      <c r="U70" s="271"/>
      <c r="V70" s="97">
        <f t="shared" si="21"/>
        <v>1.5700000000000012</v>
      </c>
      <c r="W70" s="97">
        <f t="shared" si="21"/>
        <v>1.7100000000000009</v>
      </c>
      <c r="X70" s="147"/>
      <c r="Y70" s="75"/>
      <c r="Z70" s="75"/>
      <c r="AA70" s="108"/>
      <c r="AB70" s="75"/>
    </row>
    <row r="71" spans="2:28" ht="12.75">
      <c r="B71" s="98">
        <f t="shared" si="10"/>
        <v>4</v>
      </c>
      <c r="C71" s="145"/>
      <c r="D71" s="100">
        <v>1.8</v>
      </c>
      <c r="E71" s="100">
        <f>E70-0.5</f>
        <v>2.0999999999999996</v>
      </c>
      <c r="F71" s="109">
        <f t="shared" si="11"/>
        <v>0.2999999999999996</v>
      </c>
      <c r="G71" s="269"/>
      <c r="H71" s="101">
        <f t="shared" si="23"/>
        <v>4.4</v>
      </c>
      <c r="I71" s="98"/>
      <c r="J71" s="98"/>
      <c r="K71" s="101">
        <f t="shared" si="24"/>
        <v>5.1000000000000005</v>
      </c>
      <c r="L71" s="269"/>
      <c r="M71" s="110">
        <f>M70-3</f>
        <v>34</v>
      </c>
      <c r="N71" s="110"/>
      <c r="O71" s="111">
        <f>O70-3</f>
        <v>36</v>
      </c>
      <c r="P71" s="112">
        <f t="shared" si="15"/>
        <v>2</v>
      </c>
      <c r="Q71" s="271"/>
      <c r="R71" s="148">
        <f t="shared" si="16"/>
        <v>52.700000000000074</v>
      </c>
      <c r="S71" s="148">
        <f t="shared" si="19"/>
        <v>60.04000000000007</v>
      </c>
      <c r="T71" s="113">
        <f t="shared" si="22"/>
        <v>7.339999999999996</v>
      </c>
      <c r="U71" s="271"/>
      <c r="V71" s="97">
        <f t="shared" si="21"/>
        <v>1.4200000000000013</v>
      </c>
      <c r="W71" s="97">
        <f t="shared" si="21"/>
        <v>1.560000000000001</v>
      </c>
      <c r="X71" s="147"/>
      <c r="Y71" s="75"/>
      <c r="Z71" s="75"/>
      <c r="AA71" s="108"/>
      <c r="AB71" s="75"/>
    </row>
    <row r="72" spans="2:28" ht="14.25" customHeight="1">
      <c r="B72" s="98">
        <f t="shared" si="10"/>
        <v>3</v>
      </c>
      <c r="C72" s="145"/>
      <c r="D72" s="100">
        <v>1.4</v>
      </c>
      <c r="E72" s="100">
        <v>1.7</v>
      </c>
      <c r="F72" s="109">
        <f t="shared" si="11"/>
        <v>0.30000000000000004</v>
      </c>
      <c r="G72" s="269"/>
      <c r="H72" s="101">
        <f t="shared" si="23"/>
        <v>3.6000000000000005</v>
      </c>
      <c r="I72" s="117"/>
      <c r="J72" s="117"/>
      <c r="K72" s="101">
        <f t="shared" si="24"/>
        <v>4.300000000000001</v>
      </c>
      <c r="L72" s="269"/>
      <c r="M72" s="110">
        <f>M71-3</f>
        <v>31</v>
      </c>
      <c r="N72" s="110"/>
      <c r="O72" s="111">
        <f>O71-3</f>
        <v>33</v>
      </c>
      <c r="P72" s="112">
        <f t="shared" si="15"/>
        <v>2</v>
      </c>
      <c r="Q72" s="271"/>
      <c r="R72" s="148">
        <f t="shared" si="16"/>
        <v>45.350000000000065</v>
      </c>
      <c r="S72" s="148">
        <f t="shared" si="19"/>
        <v>52.69000000000007</v>
      </c>
      <c r="T72" s="113">
        <f t="shared" si="22"/>
        <v>7.340000000000003</v>
      </c>
      <c r="U72" s="271"/>
      <c r="V72" s="97">
        <f aca="true" t="shared" si="25" ref="V72:W74">V71-0.15</f>
        <v>1.2700000000000014</v>
      </c>
      <c r="W72" s="97">
        <f t="shared" si="25"/>
        <v>1.410000000000001</v>
      </c>
      <c r="X72" s="147"/>
      <c r="Y72" s="75"/>
      <c r="Z72" s="75"/>
      <c r="AA72" s="108"/>
      <c r="AB72" s="75"/>
    </row>
    <row r="73" spans="2:28" ht="15">
      <c r="B73" s="98">
        <f t="shared" si="10"/>
        <v>2</v>
      </c>
      <c r="C73" s="145"/>
      <c r="D73" s="100">
        <v>1</v>
      </c>
      <c r="E73" s="100">
        <v>1.3</v>
      </c>
      <c r="F73" s="118">
        <f t="shared" si="11"/>
        <v>0.30000000000000004</v>
      </c>
      <c r="G73" s="269"/>
      <c r="H73" s="101">
        <f t="shared" si="23"/>
        <v>2.8000000000000007</v>
      </c>
      <c r="I73" s="93"/>
      <c r="J73" s="93"/>
      <c r="K73" s="101">
        <f t="shared" si="24"/>
        <v>3.500000000000001</v>
      </c>
      <c r="L73" s="269"/>
      <c r="M73" s="110">
        <f>M72-3</f>
        <v>28</v>
      </c>
      <c r="N73" s="110"/>
      <c r="O73" s="111">
        <f>O72-3</f>
        <v>30</v>
      </c>
      <c r="P73" s="112">
        <f t="shared" si="15"/>
        <v>2</v>
      </c>
      <c r="Q73" s="271"/>
      <c r="R73" s="148">
        <f t="shared" si="16"/>
        <v>38.00000000000007</v>
      </c>
      <c r="S73" s="148">
        <f t="shared" si="19"/>
        <v>45.34000000000007</v>
      </c>
      <c r="T73" s="113">
        <f t="shared" si="22"/>
        <v>7.339999999999996</v>
      </c>
      <c r="U73" s="271"/>
      <c r="V73" s="97">
        <f t="shared" si="25"/>
        <v>1.1200000000000014</v>
      </c>
      <c r="W73" s="97">
        <f t="shared" si="25"/>
        <v>1.2600000000000011</v>
      </c>
      <c r="X73" s="147"/>
      <c r="Y73" s="75"/>
      <c r="Z73" s="75"/>
      <c r="AA73" s="108"/>
      <c r="AB73" s="75"/>
    </row>
    <row r="74" spans="2:28" ht="12.75">
      <c r="B74" s="98">
        <f>B73-1</f>
        <v>1</v>
      </c>
      <c r="C74" s="145"/>
      <c r="D74" s="100">
        <v>0.6</v>
      </c>
      <c r="E74" s="100">
        <v>0.9</v>
      </c>
      <c r="F74" s="119">
        <f t="shared" si="11"/>
        <v>0.30000000000000004</v>
      </c>
      <c r="G74" s="270"/>
      <c r="H74" s="101">
        <f t="shared" si="23"/>
        <v>2.000000000000001</v>
      </c>
      <c r="I74" s="93"/>
      <c r="J74" s="93"/>
      <c r="K74" s="101">
        <f t="shared" si="24"/>
        <v>2.700000000000001</v>
      </c>
      <c r="L74" s="270"/>
      <c r="M74" s="110">
        <f>M73-3</f>
        <v>25</v>
      </c>
      <c r="N74" s="110"/>
      <c r="O74" s="111">
        <f>O73-3</f>
        <v>27</v>
      </c>
      <c r="P74" s="112">
        <f t="shared" si="15"/>
        <v>2</v>
      </c>
      <c r="Q74" s="272"/>
      <c r="R74" s="148">
        <f t="shared" si="16"/>
        <v>30.650000000000066</v>
      </c>
      <c r="S74" s="148">
        <f t="shared" si="19"/>
        <v>37.990000000000066</v>
      </c>
      <c r="T74" s="113">
        <f t="shared" si="22"/>
        <v>7.34</v>
      </c>
      <c r="U74" s="272"/>
      <c r="V74" s="97">
        <f t="shared" si="25"/>
        <v>0.9700000000000014</v>
      </c>
      <c r="W74" s="97">
        <f t="shared" si="25"/>
        <v>1.1100000000000012</v>
      </c>
      <c r="X74" s="147"/>
      <c r="Y74" s="75"/>
      <c r="Z74" s="75"/>
      <c r="AA74" s="108"/>
      <c r="AB74" s="75"/>
    </row>
    <row r="75" spans="2:28" ht="15">
      <c r="B75" s="115"/>
      <c r="C75" s="116"/>
      <c r="H75" s="120"/>
      <c r="I75" s="120"/>
      <c r="J75" s="120"/>
      <c r="K75" s="120"/>
      <c r="L75" s="120"/>
      <c r="M75" s="120"/>
      <c r="R75" s="122"/>
      <c r="S75" s="75"/>
      <c r="T75" s="75"/>
      <c r="U75" s="75"/>
      <c r="V75" s="99"/>
      <c r="W75" s="99"/>
      <c r="X75" s="75"/>
      <c r="Y75" s="75"/>
      <c r="Z75" s="75"/>
      <c r="AA75" s="108"/>
      <c r="AB75" s="75"/>
    </row>
    <row r="76" spans="2:28" ht="15.75">
      <c r="B76" s="116"/>
      <c r="C76" s="116"/>
      <c r="H76" s="79"/>
      <c r="I76" s="120"/>
      <c r="J76" s="120"/>
      <c r="K76" s="120"/>
      <c r="L76" s="120"/>
      <c r="M76" s="120"/>
      <c r="R76" s="123"/>
      <c r="S76" s="124"/>
      <c r="T76" s="124"/>
      <c r="U76" s="124"/>
      <c r="V76" s="99"/>
      <c r="W76" s="99"/>
      <c r="X76" s="75"/>
      <c r="Y76" s="75"/>
      <c r="Z76" s="75"/>
      <c r="AA76" s="108"/>
      <c r="AB76" s="75"/>
    </row>
    <row r="77" spans="2:28" ht="15">
      <c r="B77" s="116"/>
      <c r="C77" s="116"/>
      <c r="D77" s="116"/>
      <c r="E77" s="116"/>
      <c r="F77" s="116"/>
      <c r="G77" s="116"/>
      <c r="H77" s="79"/>
      <c r="I77" s="120"/>
      <c r="J77" s="120"/>
      <c r="K77" s="120"/>
      <c r="L77" s="120"/>
      <c r="R77" s="125"/>
      <c r="S77" s="126"/>
      <c r="T77" s="126"/>
      <c r="U77" s="126"/>
      <c r="V77" s="99"/>
      <c r="W77" s="99"/>
      <c r="X77" s="75"/>
      <c r="Y77" s="75"/>
      <c r="Z77" s="75"/>
      <c r="AA77" s="108"/>
      <c r="AB77" s="75"/>
    </row>
    <row r="78" spans="2:28" ht="15">
      <c r="B78" s="116"/>
      <c r="C78" s="116"/>
      <c r="D78" s="116"/>
      <c r="E78" s="116"/>
      <c r="F78" s="116"/>
      <c r="G78" s="116"/>
      <c r="H78" s="79"/>
      <c r="I78" s="120"/>
      <c r="J78" s="120"/>
      <c r="K78" s="120"/>
      <c r="L78" s="120"/>
      <c r="R78" s="125"/>
      <c r="S78" s="126"/>
      <c r="T78" s="126"/>
      <c r="U78" s="126"/>
      <c r="V78" s="99"/>
      <c r="W78" s="99"/>
      <c r="X78" s="75"/>
      <c r="Y78" s="75"/>
      <c r="Z78" s="75"/>
      <c r="AA78" s="108"/>
      <c r="AB78" s="75"/>
    </row>
    <row r="79" spans="2:23" ht="15">
      <c r="B79" s="116"/>
      <c r="C79" s="116"/>
      <c r="D79" s="116"/>
      <c r="E79" s="116"/>
      <c r="F79" s="116"/>
      <c r="G79" s="116"/>
      <c r="H79" s="79"/>
      <c r="I79" s="120"/>
      <c r="J79" s="120"/>
      <c r="K79" s="120"/>
      <c r="L79" s="120"/>
      <c r="R79" s="125"/>
      <c r="S79" s="126"/>
      <c r="T79" s="126"/>
      <c r="U79" s="126"/>
      <c r="V79" s="99"/>
      <c r="W79" s="99"/>
    </row>
    <row r="80" spans="2:23" ht="15">
      <c r="B80" s="116"/>
      <c r="C80" s="116"/>
      <c r="D80" s="116"/>
      <c r="E80" s="116"/>
      <c r="F80" s="116"/>
      <c r="G80" s="116"/>
      <c r="H80" s="79"/>
      <c r="I80" s="120"/>
      <c r="J80" s="120"/>
      <c r="K80" s="120"/>
      <c r="L80" s="120"/>
      <c r="R80" s="125"/>
      <c r="S80" s="126"/>
      <c r="T80" s="126"/>
      <c r="U80" s="126"/>
      <c r="V80" s="99"/>
      <c r="W80" s="99"/>
    </row>
    <row r="81" spans="2:23" ht="15">
      <c r="B81" s="116"/>
      <c r="C81" s="127"/>
      <c r="D81" s="116"/>
      <c r="E81" s="116"/>
      <c r="F81" s="116"/>
      <c r="G81" s="116"/>
      <c r="H81" s="79"/>
      <c r="I81" s="120"/>
      <c r="J81" s="120"/>
      <c r="K81" s="120"/>
      <c r="L81" s="120"/>
      <c r="R81" s="125"/>
      <c r="S81" s="126"/>
      <c r="T81" s="126"/>
      <c r="U81" s="126"/>
      <c r="V81" s="99"/>
      <c r="W81" s="99"/>
    </row>
    <row r="82" spans="2:23" ht="15">
      <c r="B82" s="116"/>
      <c r="C82" s="116"/>
      <c r="D82" s="116"/>
      <c r="E82" s="116"/>
      <c r="F82" s="116"/>
      <c r="G82" s="116"/>
      <c r="H82" s="79"/>
      <c r="I82" s="120"/>
      <c r="J82" s="120"/>
      <c r="K82" s="120"/>
      <c r="L82" s="120"/>
      <c r="R82" s="122"/>
      <c r="S82" s="128"/>
      <c r="T82" s="128"/>
      <c r="U82" s="128"/>
      <c r="V82" s="99"/>
      <c r="W82" s="99"/>
    </row>
    <row r="83" spans="2:23" ht="15">
      <c r="B83" s="116"/>
      <c r="C83" s="116"/>
      <c r="D83" s="116"/>
      <c r="E83" s="116"/>
      <c r="F83" s="116"/>
      <c r="G83" s="116"/>
      <c r="H83" s="79"/>
      <c r="R83" s="122"/>
      <c r="S83" s="128"/>
      <c r="T83" s="128"/>
      <c r="U83" s="128"/>
      <c r="V83" s="99"/>
      <c r="W83" s="99"/>
    </row>
    <row r="84" spans="2:23" ht="12.75">
      <c r="B84" s="116"/>
      <c r="C84" s="116"/>
      <c r="D84" s="116"/>
      <c r="E84" s="116"/>
      <c r="F84" s="116"/>
      <c r="G84" s="116"/>
      <c r="H84" s="79"/>
      <c r="R84" s="129"/>
      <c r="S84" s="75"/>
      <c r="T84" s="75"/>
      <c r="U84" s="75"/>
      <c r="V84" s="75"/>
      <c r="W84" s="75"/>
    </row>
    <row r="85" spans="2:23" ht="12.75">
      <c r="B85" s="116"/>
      <c r="C85" s="116"/>
      <c r="D85" s="116"/>
      <c r="E85" s="116"/>
      <c r="F85" s="116"/>
      <c r="G85" s="116"/>
      <c r="H85" s="79"/>
      <c r="R85" s="122"/>
      <c r="S85" s="122"/>
      <c r="T85" s="122"/>
      <c r="U85" s="122"/>
      <c r="V85" s="75"/>
      <c r="W85" s="75"/>
    </row>
    <row r="86" spans="2:22" ht="12.75">
      <c r="B86" s="127"/>
      <c r="C86" s="116"/>
      <c r="D86" s="116"/>
      <c r="E86" s="116"/>
      <c r="F86" s="116"/>
      <c r="G86" s="116"/>
      <c r="H86" s="79"/>
      <c r="R86" s="129"/>
      <c r="S86" s="75"/>
      <c r="T86" s="75"/>
      <c r="U86" s="75"/>
      <c r="V86" s="75"/>
    </row>
    <row r="87" spans="2:22" ht="12.75">
      <c r="B87" s="116"/>
      <c r="C87" s="127"/>
      <c r="D87" s="127"/>
      <c r="E87" s="127"/>
      <c r="F87" s="127"/>
      <c r="G87" s="127"/>
      <c r="H87" s="79"/>
      <c r="R87" s="122"/>
      <c r="S87" s="122"/>
      <c r="T87" s="122"/>
      <c r="U87" s="122"/>
      <c r="V87" s="75"/>
    </row>
    <row r="88" spans="2:22" ht="12.75">
      <c r="B88" s="116"/>
      <c r="C88" s="116"/>
      <c r="D88" s="116"/>
      <c r="E88" s="116"/>
      <c r="F88" s="116"/>
      <c r="G88" s="116"/>
      <c r="H88" s="79"/>
      <c r="R88" s="129"/>
      <c r="S88" s="75"/>
      <c r="T88" s="75"/>
      <c r="U88" s="75"/>
      <c r="V88" s="75"/>
    </row>
    <row r="89" spans="2:22" ht="12.75">
      <c r="B89" s="116"/>
      <c r="C89" s="116"/>
      <c r="D89" s="116"/>
      <c r="E89" s="116"/>
      <c r="F89" s="116"/>
      <c r="G89" s="116"/>
      <c r="H89" s="79"/>
      <c r="R89" s="122"/>
      <c r="S89" s="122"/>
      <c r="T89" s="122"/>
      <c r="U89" s="122"/>
      <c r="V89" s="75"/>
    </row>
    <row r="90" spans="2:22" ht="12.75">
      <c r="B90" s="116"/>
      <c r="C90" s="116"/>
      <c r="D90" s="116"/>
      <c r="E90" s="116"/>
      <c r="F90" s="116"/>
      <c r="G90" s="116"/>
      <c r="H90" s="79"/>
      <c r="R90" s="129"/>
      <c r="S90" s="75"/>
      <c r="T90" s="75"/>
      <c r="U90" s="75"/>
      <c r="V90" s="75"/>
    </row>
    <row r="91" spans="2:22" ht="12.75">
      <c r="B91" s="116"/>
      <c r="C91" s="116"/>
      <c r="D91" s="116"/>
      <c r="E91" s="116"/>
      <c r="F91" s="116"/>
      <c r="G91" s="116"/>
      <c r="H91" s="79"/>
      <c r="R91" s="122"/>
      <c r="S91" s="122"/>
      <c r="T91" s="122"/>
      <c r="U91" s="122"/>
      <c r="V91" s="75"/>
    </row>
    <row r="92" spans="2:22" ht="12.75">
      <c r="B92" s="127"/>
      <c r="C92" s="116"/>
      <c r="D92" s="116"/>
      <c r="E92" s="116"/>
      <c r="F92" s="116"/>
      <c r="G92" s="116"/>
      <c r="H92" s="79"/>
      <c r="R92" s="129"/>
      <c r="S92" s="75"/>
      <c r="T92" s="75"/>
      <c r="U92" s="75"/>
      <c r="V92" s="75"/>
    </row>
    <row r="93" spans="2:22" ht="12.75">
      <c r="B93" s="116"/>
      <c r="C93" s="116"/>
      <c r="D93" s="127"/>
      <c r="E93" s="127"/>
      <c r="F93" s="127"/>
      <c r="G93" s="127"/>
      <c r="H93" s="79"/>
      <c r="R93" s="122"/>
      <c r="S93" s="122"/>
      <c r="T93" s="122"/>
      <c r="U93" s="122"/>
      <c r="V93" s="75"/>
    </row>
    <row r="94" spans="2:22" ht="12.75">
      <c r="B94" s="116"/>
      <c r="C94" s="116"/>
      <c r="D94" s="116"/>
      <c r="E94" s="116"/>
      <c r="F94" s="116"/>
      <c r="G94" s="116"/>
      <c r="H94" s="79"/>
      <c r="V94" s="75"/>
    </row>
    <row r="95" spans="2:22" ht="12.75">
      <c r="B95" s="116"/>
      <c r="C95" s="116"/>
      <c r="D95" s="116"/>
      <c r="E95" s="116"/>
      <c r="F95" s="116"/>
      <c r="G95" s="116"/>
      <c r="H95" s="79"/>
      <c r="V95" s="75"/>
    </row>
    <row r="96" spans="2:8" ht="12.75">
      <c r="B96" s="116"/>
      <c r="C96" s="116"/>
      <c r="D96" s="116"/>
      <c r="E96" s="116"/>
      <c r="F96" s="116"/>
      <c r="G96" s="116"/>
      <c r="H96" s="79"/>
    </row>
    <row r="97" spans="2:8" ht="12.75">
      <c r="B97" s="116"/>
      <c r="D97" s="116"/>
      <c r="E97" s="116"/>
      <c r="F97" s="116"/>
      <c r="G97" s="116"/>
      <c r="H97" s="79"/>
    </row>
    <row r="98" spans="2:8" ht="12.75">
      <c r="B98" s="116"/>
      <c r="D98" s="116"/>
      <c r="E98" s="116"/>
      <c r="F98" s="116"/>
      <c r="G98" s="116"/>
      <c r="H98" s="79"/>
    </row>
    <row r="99" spans="2:8" ht="12.75">
      <c r="B99" s="116"/>
      <c r="D99" s="116"/>
      <c r="E99" s="116"/>
      <c r="F99" s="116"/>
      <c r="G99" s="116"/>
      <c r="H99" s="79"/>
    </row>
    <row r="100" spans="2:8" ht="12.75">
      <c r="B100" s="116"/>
      <c r="D100" s="116"/>
      <c r="E100" s="116"/>
      <c r="F100" s="116"/>
      <c r="G100" s="116"/>
      <c r="H100" s="79"/>
    </row>
    <row r="101" spans="2:8" ht="12.75">
      <c r="B101" s="116"/>
      <c r="D101" s="116"/>
      <c r="E101" s="116"/>
      <c r="F101" s="116"/>
      <c r="G101" s="116"/>
      <c r="H101" s="79"/>
    </row>
    <row r="102" spans="4:7" ht="15">
      <c r="D102" s="116"/>
      <c r="E102" s="116"/>
      <c r="F102" s="116"/>
      <c r="G102" s="116"/>
    </row>
  </sheetData>
  <sheetProtection/>
  <mergeCells count="23">
    <mergeCell ref="A4:B4"/>
    <mergeCell ref="A2:B3"/>
    <mergeCell ref="U53:U74"/>
    <mergeCell ref="B1:AH1"/>
    <mergeCell ref="B51:X51"/>
    <mergeCell ref="V4:W4"/>
    <mergeCell ref="D3:E3"/>
    <mergeCell ref="H3:K3"/>
    <mergeCell ref="R3:S3"/>
    <mergeCell ref="V3:W3"/>
    <mergeCell ref="G52:G74"/>
    <mergeCell ref="L52:L74"/>
    <mergeCell ref="Q53:Q74"/>
    <mergeCell ref="D2:K2"/>
    <mergeCell ref="M3:O3"/>
    <mergeCell ref="D4:E4"/>
    <mergeCell ref="Y4:AH4"/>
    <mergeCell ref="Y2:AH3"/>
    <mergeCell ref="R4:S4"/>
    <mergeCell ref="H4:K4"/>
    <mergeCell ref="M4:O4"/>
    <mergeCell ref="M2:O2"/>
    <mergeCell ref="R2:W2"/>
  </mergeCells>
  <printOptions/>
  <pageMargins left="0.75" right="0.75" top="1" bottom="1" header="0.5" footer="0.5"/>
  <pageSetup horizontalDpi="600" verticalDpi="600" orientation="portrait" scale="53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Trust for Public 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Donahue</dc:creator>
  <cp:keywords/>
  <dc:description/>
  <cp:lastModifiedBy>David</cp:lastModifiedBy>
  <cp:lastPrinted>2012-05-07T15:56:25Z</cp:lastPrinted>
  <dcterms:created xsi:type="dcterms:W3CDTF">2012-04-12T13:51:06Z</dcterms:created>
  <dcterms:modified xsi:type="dcterms:W3CDTF">2012-05-23T14:28:56Z</dcterms:modified>
  <cp:category/>
  <cp:version/>
  <cp:contentType/>
  <cp:contentStatus/>
</cp:coreProperties>
</file>